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07296e383657ce/"/>
    </mc:Choice>
  </mc:AlternateContent>
  <xr:revisionPtr revIDLastSave="0" documentId="8_{9F934AF4-F502-4C15-9FBF-C208647C1F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予選ﾘｰｸﾞ・決勝ﾄｰﾅﾒﾝﾄ!$A$1:$V$49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2" l="1"/>
  <c r="I18" i="2"/>
  <c r="H18" i="2"/>
  <c r="D18" i="2"/>
  <c r="L11" i="9"/>
  <c r="H40" i="34"/>
  <c r="H48" i="1"/>
  <c r="D48" i="1"/>
  <c r="P45" i="1"/>
  <c r="O16" i="2"/>
  <c r="K32" i="1"/>
  <c r="I32" i="1"/>
  <c r="G32" i="1"/>
  <c r="E42" i="34"/>
  <c r="M28" i="14"/>
  <c r="M24" i="14"/>
  <c r="M27" i="14"/>
  <c r="M26" i="14"/>
  <c r="L29" i="14"/>
  <c r="J19" i="14"/>
  <c r="I19" i="14"/>
  <c r="J18" i="14"/>
  <c r="I18" i="14"/>
  <c r="J17" i="14"/>
  <c r="I17" i="14"/>
  <c r="J16" i="14"/>
  <c r="I16" i="14"/>
  <c r="J15" i="14"/>
  <c r="I15" i="14"/>
  <c r="J14" i="14"/>
  <c r="I14" i="14"/>
  <c r="J13" i="14"/>
  <c r="I13" i="14"/>
  <c r="J12" i="14"/>
  <c r="I12" i="14"/>
  <c r="J11" i="14"/>
  <c r="I11" i="14"/>
  <c r="J10" i="14"/>
  <c r="I10" i="14"/>
  <c r="J9" i="14"/>
  <c r="I9" i="14"/>
  <c r="I8" i="14"/>
  <c r="J8" i="14"/>
  <c r="O17" i="1"/>
  <c r="M17" i="1"/>
  <c r="O16" i="1"/>
  <c r="M16" i="1"/>
  <c r="O14" i="2"/>
  <c r="K16" i="2"/>
  <c r="H16" i="2"/>
  <c r="L27" i="14"/>
  <c r="L25" i="14"/>
  <c r="G18" i="1"/>
  <c r="H18" i="1"/>
  <c r="G15" i="1"/>
  <c r="L18" i="1"/>
  <c r="I18" i="1"/>
  <c r="N16" i="1"/>
  <c r="B12" i="1"/>
  <c r="J9" i="1"/>
  <c r="C12" i="1"/>
  <c r="H15" i="1"/>
  <c r="I15" i="1"/>
  <c r="J15" i="1"/>
  <c r="K15" i="1"/>
  <c r="L15" i="1"/>
  <c r="D16" i="1"/>
  <c r="E16" i="1"/>
  <c r="F16" i="1"/>
  <c r="D17" i="1"/>
  <c r="E17" i="1"/>
  <c r="F17" i="1"/>
  <c r="J10" i="1"/>
  <c r="F12" i="1"/>
  <c r="K10" i="1"/>
  <c r="L10" i="1"/>
  <c r="D12" i="1"/>
  <c r="J5" i="1"/>
  <c r="K5" i="1"/>
  <c r="L5" i="1"/>
  <c r="D7" i="1"/>
  <c r="F7" i="1"/>
  <c r="E7" i="1"/>
  <c r="G10" i="1"/>
  <c r="H10" i="1"/>
  <c r="I10" i="1"/>
  <c r="E40" i="34"/>
  <c r="N44" i="9"/>
  <c r="F13" i="9"/>
  <c r="C1" i="2"/>
  <c r="B2" i="2"/>
  <c r="F2" i="2"/>
  <c r="K2" i="2"/>
  <c r="L2" i="2"/>
  <c r="F24" i="14"/>
  <c r="H24" i="14"/>
  <c r="H7" i="2"/>
  <c r="D24" i="14"/>
  <c r="I7" i="2"/>
  <c r="J24" i="14"/>
  <c r="K7" i="2"/>
  <c r="L24" i="14"/>
  <c r="O7" i="2"/>
  <c r="P7" i="2"/>
  <c r="F25" i="14"/>
  <c r="D8" i="2"/>
  <c r="H25" i="14"/>
  <c r="H8" i="2"/>
  <c r="D25" i="14"/>
  <c r="I8" i="2"/>
  <c r="J25" i="14"/>
  <c r="K8" i="2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P9" i="2"/>
  <c r="F27" i="14"/>
  <c r="D10" i="2"/>
  <c r="H27" i="14"/>
  <c r="H10" i="2"/>
  <c r="D27" i="14"/>
  <c r="I10" i="2"/>
  <c r="J27" i="14"/>
  <c r="K10" i="2"/>
  <c r="O10" i="2"/>
  <c r="P10" i="2"/>
  <c r="F28" i="14"/>
  <c r="D11" i="2"/>
  <c r="H28" i="14"/>
  <c r="H11" i="2"/>
  <c r="D28" i="14"/>
  <c r="I11" i="2"/>
  <c r="J28" i="14"/>
  <c r="K11" i="2"/>
  <c r="L28" i="14"/>
  <c r="O11" i="2"/>
  <c r="P11" i="2"/>
  <c r="F29" i="14"/>
  <c r="D12" i="2"/>
  <c r="H29" i="14"/>
  <c r="H12" i="2"/>
  <c r="D29" i="14"/>
  <c r="I12" i="2"/>
  <c r="J29" i="14"/>
  <c r="K12" i="2"/>
  <c r="O12" i="2"/>
  <c r="M29" i="14"/>
  <c r="P12" i="2"/>
  <c r="D14" i="2"/>
  <c r="H14" i="2"/>
  <c r="I14" i="2"/>
  <c r="K14" i="2"/>
  <c r="P14" i="2"/>
  <c r="D16" i="2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F16" i="14"/>
  <c r="N16" i="14"/>
  <c r="N17" i="14"/>
  <c r="A1" i="9"/>
  <c r="F11" i="9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X5" i="1"/>
  <c r="Y5" i="1"/>
  <c r="Z5" i="1"/>
  <c r="C6" i="1"/>
  <c r="D6" i="1"/>
  <c r="E6" i="1"/>
  <c r="F6" i="1"/>
  <c r="J6" i="1"/>
  <c r="K6" i="1"/>
  <c r="L6" i="1"/>
  <c r="X6" i="1"/>
  <c r="Y6" i="1"/>
  <c r="Z6" i="1"/>
  <c r="C7" i="1"/>
  <c r="G7" i="1"/>
  <c r="H7" i="1"/>
  <c r="I7" i="1"/>
  <c r="X7" i="1"/>
  <c r="Y7" i="1"/>
  <c r="Z7" i="1"/>
  <c r="B10" i="1"/>
  <c r="D9" i="1"/>
  <c r="B11" i="1"/>
  <c r="G9" i="1"/>
  <c r="C10" i="1"/>
  <c r="X10" i="1"/>
  <c r="Y10" i="1"/>
  <c r="Z10" i="1"/>
  <c r="C11" i="1"/>
  <c r="D11" i="1"/>
  <c r="F11" i="1"/>
  <c r="E11" i="1"/>
  <c r="J11" i="1"/>
  <c r="I12" i="1"/>
  <c r="K11" i="1"/>
  <c r="L11" i="1"/>
  <c r="G12" i="1"/>
  <c r="H12" i="1"/>
  <c r="X11" i="1"/>
  <c r="Y11" i="1"/>
  <c r="Z11" i="1"/>
  <c r="B15" i="1"/>
  <c r="D14" i="1"/>
  <c r="B16" i="1"/>
  <c r="G14" i="1"/>
  <c r="B17" i="1"/>
  <c r="J14" i="1"/>
  <c r="C15" i="1"/>
  <c r="C16" i="1"/>
  <c r="C17" i="1"/>
  <c r="B18" i="1"/>
  <c r="M14" i="1"/>
  <c r="C18" i="1"/>
  <c r="B22" i="1"/>
  <c r="B23" i="1"/>
  <c r="G24" i="1"/>
  <c r="H26" i="1"/>
  <c r="I26" i="1"/>
  <c r="L26" i="1"/>
  <c r="F28" i="1"/>
  <c r="G28" i="1"/>
  <c r="J28" i="1"/>
  <c r="K28" i="1"/>
  <c r="E32" i="1"/>
  <c r="H39" i="1"/>
  <c r="I39" i="1"/>
  <c r="G41" i="1"/>
  <c r="D45" i="1"/>
  <c r="H45" i="1"/>
  <c r="L45" i="1"/>
  <c r="N18" i="14"/>
  <c r="N19" i="14"/>
  <c r="M18" i="14"/>
  <c r="G18" i="14"/>
  <c r="M19" i="14"/>
  <c r="G19" i="14"/>
  <c r="F18" i="14"/>
  <c r="F19" i="14"/>
  <c r="D7" i="2"/>
  <c r="N17" i="1"/>
  <c r="J18" i="1"/>
  <c r="K18" i="1"/>
  <c r="E12" i="1"/>
  <c r="X12" i="1"/>
  <c r="Y12" i="1"/>
  <c r="M17" i="14"/>
  <c r="G17" i="14"/>
  <c r="M16" i="14"/>
  <c r="G16" i="14"/>
  <c r="G12" i="14"/>
  <c r="G11" i="14"/>
  <c r="G9" i="14"/>
  <c r="F9" i="14"/>
  <c r="M8" i="14"/>
  <c r="G8" i="14"/>
  <c r="G15" i="14"/>
  <c r="G14" i="14"/>
  <c r="F14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  <c r="Z12" i="1"/>
  <c r="X18" i="1"/>
  <c r="Y18" i="1"/>
  <c r="X17" i="1"/>
  <c r="Y17" i="1"/>
  <c r="X15" i="1"/>
  <c r="Y15" i="1"/>
  <c r="X16" i="1"/>
  <c r="Y16" i="1"/>
  <c r="Z16" i="1"/>
  <c r="Z15" i="1"/>
  <c r="Z17" i="1"/>
  <c r="Z18" i="1"/>
</calcChain>
</file>

<file path=xl/sharedStrings.xml><?xml version="1.0" encoding="utf-8"?>
<sst xmlns="http://schemas.openxmlformats.org/spreadsheetml/2006/main" count="319" uniqueCount="158">
  <si>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</si>
  <si>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</si>
  <si>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</si>
  <si>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</si>
  <si>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</si>
  <si>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</si>
  <si>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</si>
  <si>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</si>
  <si>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</si>
  <si>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</si>
  <si>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</si>
  <si>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</si>
  <si>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</si>
  <si>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</si>
  <si>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</si>
  <si>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</si>
  <si>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</si>
  <si>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</si>
  <si>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</si>
  <si>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</si>
  <si>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</si>
  <si>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</si>
  <si>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</si>
  <si>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</si>
  <si>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</si>
  <si>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</si>
  <si>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</si>
  <si>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</si>
  <si>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</si>
  <si>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</si>
  <si>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</si>
  <si>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</si>
  <si>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</si>
  <si>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</si>
  <si>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</si>
  <si>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</si>
  <si>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</si>
  <si>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</si>
  <si>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</si>
  <si>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</si>
  <si>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</si>
  <si>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</si>
  <si>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</si>
  <si>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</si>
  <si>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</si>
  <si>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</si>
  <si>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</si>
  <si>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</si>
  <si>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</si>
  <si>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</si>
  <si>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</si>
  <si>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</si>
  <si>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</si>
  <si>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</si>
  <si>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</si>
  <si>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</si>
  <si>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</si>
  <si>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</si>
  <si>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</si>
  <si>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</si>
  <si>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</si>
  <si>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</si>
  <si>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</si>
  <si>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</si>
  <si>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</si>
  <si>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</si>
  <si>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</si>
  <si>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</si>
  <si>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</si>
  <si>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</si>
  <si>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</si>
  <si>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</si>
  <si>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</si>
  <si>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</si>
  <si>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</si>
  <si>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</si>
  <si>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</si>
  <si>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</si>
  <si>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</si>
  <si>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</si>
  <si>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</si>
  <si>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</si>
  <si>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</si>
  <si>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</si>
  <si>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</si>
  <si>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</si>
  <si>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</si>
  <si>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</si>
  <si>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</si>
  <si>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</si>
  <si>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</si>
  <si>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</si>
  <si>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</si>
  <si>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</si>
  <si>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</si>
  <si>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</si>
  <si>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</si>
  <si>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</si>
  <si>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</si>
  <si>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A1位
</t>
    <rPh sb="2" eb="3">
      <t>イ</t>
    </rPh>
    <phoneticPr fontId="3"/>
  </si>
  <si>
    <t xml:space="preserve">C1位
</t>
    <rPh sb="2" eb="3">
      <t>イ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</si>
  <si>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</si>
  <si>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</si>
  <si>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</si>
  <si>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</si>
  <si>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</si>
  <si>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</si>
  <si>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</si>
  <si>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</si>
  <si>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</si>
  <si>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.</t>
    <phoneticPr fontId="3"/>
  </si>
  <si>
    <t>カテゴリー</t>
    <phoneticPr fontId="3"/>
  </si>
  <si>
    <t>旭FCジュニア</t>
    <rPh sb="0" eb="1">
      <t>アサヒ</t>
    </rPh>
    <phoneticPr fontId="3"/>
  </si>
  <si>
    <t>旭FCジュニア　監督</t>
    <rPh sb="0" eb="1">
      <t>アサヒ</t>
    </rPh>
    <rPh sb="8" eb="10">
      <t>カントク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</si>
  <si>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</si>
  <si>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</si>
  <si>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　　　　Aコート（駐車場側）</t>
    <rPh sb="9" eb="13">
      <t>チュウシャジョウガワ</t>
    </rPh>
    <phoneticPr fontId="3"/>
  </si>
  <si>
    <t>Bコート（奥側）</t>
    <rPh sb="5" eb="6">
      <t>オク</t>
    </rPh>
    <rPh sb="6" eb="7">
      <t>ガワ</t>
    </rPh>
    <phoneticPr fontId="3"/>
  </si>
  <si>
    <t>15-5-15</t>
    <phoneticPr fontId="3"/>
  </si>
  <si>
    <t xml:space="preserve">C4位
</t>
    <rPh sb="2" eb="3">
      <t>イ</t>
    </rPh>
    <phoneticPr fontId="3"/>
  </si>
  <si>
    <t xml:space="preserve">6Aの負
</t>
    <rPh sb="3" eb="4">
      <t>フ</t>
    </rPh>
    <phoneticPr fontId="3"/>
  </si>
  <si>
    <t>6Bの負
　</t>
    <rPh sb="3" eb="4">
      <t>マ</t>
    </rPh>
    <phoneticPr fontId="3"/>
  </si>
  <si>
    <t xml:space="preserve">8Aの負
</t>
    <rPh sb="3" eb="4">
      <t>フ</t>
    </rPh>
    <phoneticPr fontId="3"/>
  </si>
  <si>
    <t>8Aの勝
　</t>
    <rPh sb="3" eb="4">
      <t>マサル</t>
    </rPh>
    <phoneticPr fontId="3"/>
  </si>
  <si>
    <t>北播衛生グラウンド</t>
    <rPh sb="0" eb="4">
      <t>ホクバンエイセイ</t>
    </rPh>
    <phoneticPr fontId="3"/>
  </si>
  <si>
    <t>U-11</t>
    <phoneticPr fontId="3"/>
  </si>
  <si>
    <t>夢咲蹴球団</t>
    <rPh sb="0" eb="2">
      <t>ユメサキ</t>
    </rPh>
    <rPh sb="2" eb="5">
      <t>シュウキュウダン</t>
    </rPh>
    <phoneticPr fontId="3"/>
  </si>
  <si>
    <t>スポーツクラブアスリーナ</t>
    <phoneticPr fontId="3"/>
  </si>
  <si>
    <t>コニーリョ中山FC</t>
    <rPh sb="5" eb="7">
      <t>ナカヤマ</t>
    </rPh>
    <phoneticPr fontId="3"/>
  </si>
  <si>
    <t>あかしあイレブン</t>
    <phoneticPr fontId="3"/>
  </si>
  <si>
    <t>香寺SC</t>
    <rPh sb="0" eb="2">
      <t>コウテラ</t>
    </rPh>
    <phoneticPr fontId="3"/>
  </si>
  <si>
    <t>ボンボネーラ</t>
    <phoneticPr fontId="3"/>
  </si>
  <si>
    <t>SVIC　FA　A</t>
    <phoneticPr fontId="3"/>
  </si>
  <si>
    <t>SVIC　FA　B</t>
    <phoneticPr fontId="3"/>
  </si>
  <si>
    <t>Wc1位</t>
    <rPh sb="3" eb="4">
      <t>イ</t>
    </rPh>
    <phoneticPr fontId="3"/>
  </si>
  <si>
    <t>Wc1</t>
    <phoneticPr fontId="3"/>
  </si>
  <si>
    <r>
      <t>Wc1位</t>
    </r>
    <r>
      <rPr>
        <sz val="11"/>
        <rFont val="ＭＳ Ｐゴシック"/>
        <family val="3"/>
        <charset val="128"/>
      </rPr>
      <t xml:space="preserve">
</t>
    </r>
    <rPh sb="3" eb="4">
      <t>イ</t>
    </rPh>
    <phoneticPr fontId="3"/>
  </si>
  <si>
    <t>C4位</t>
    <rPh sb="2" eb="3">
      <t>イ</t>
    </rPh>
    <phoneticPr fontId="3"/>
  </si>
  <si>
    <t xml:space="preserve">7Ａの勝
</t>
    <rPh sb="3" eb="4">
      <t>カチ</t>
    </rPh>
    <phoneticPr fontId="3"/>
  </si>
  <si>
    <t xml:space="preserve">7Ｂの勝
</t>
    <rPh sb="3" eb="4">
      <t>カチ</t>
    </rPh>
    <phoneticPr fontId="3"/>
  </si>
  <si>
    <t xml:space="preserve">7Ａの負
</t>
    <rPh sb="3" eb="4">
      <t>マ</t>
    </rPh>
    <phoneticPr fontId="3"/>
  </si>
  <si>
    <t xml:space="preserve">7Ｂの負
</t>
    <rPh sb="3" eb="4">
      <t>マ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</si>
  <si>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</si>
  <si>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（審判服着用不要）</t>
    <phoneticPr fontId="3"/>
  </si>
  <si>
    <t>パルセイロ稲美FC</t>
    <rPh sb="5" eb="7">
      <t>イナミ</t>
    </rPh>
    <phoneticPr fontId="3"/>
  </si>
  <si>
    <t>東播</t>
    <rPh sb="0" eb="2">
      <t>トウバン</t>
    </rPh>
    <phoneticPr fontId="3"/>
  </si>
  <si>
    <t>姫路</t>
    <rPh sb="0" eb="2">
      <t>ヒメジ</t>
    </rPh>
    <phoneticPr fontId="3"/>
  </si>
  <si>
    <t>北播磨</t>
    <rPh sb="0" eb="3">
      <t>キタハリマ</t>
    </rPh>
    <phoneticPr fontId="3"/>
  </si>
  <si>
    <t>大阪</t>
    <rPh sb="0" eb="2">
      <t>オオサカ</t>
    </rPh>
    <phoneticPr fontId="3"/>
  </si>
  <si>
    <t>北摂</t>
    <rPh sb="0" eb="2">
      <t>ホクセツ</t>
    </rPh>
    <phoneticPr fontId="3"/>
  </si>
  <si>
    <t>神戸</t>
    <rPh sb="0" eb="2">
      <t>コウベ</t>
    </rPh>
    <phoneticPr fontId="3"/>
  </si>
  <si>
    <t>丹有</t>
    <rPh sb="0" eb="2">
      <t>タンユウ</t>
    </rPh>
    <phoneticPr fontId="3"/>
  </si>
  <si>
    <t>岡山</t>
    <rPh sb="0" eb="2">
      <t>オカヤマ</t>
    </rPh>
    <phoneticPr fontId="3"/>
  </si>
  <si>
    <t>challengecupU-11</t>
    <phoneticPr fontId="3"/>
  </si>
  <si>
    <t>交流戦</t>
    <rPh sb="0" eb="3">
      <t>コウリュウセン</t>
    </rPh>
    <phoneticPr fontId="3"/>
  </si>
  <si>
    <t>━</t>
  </si>
  <si>
    <t>交流戦</t>
    <rPh sb="0" eb="3">
      <t>コウリュウセン</t>
    </rPh>
    <phoneticPr fontId="3"/>
  </si>
  <si>
    <t>相互</t>
    <rPh sb="0" eb="2">
      <t>ソウゴ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</si>
</sst>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04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5" borderId="0" xfId="3" applyFont="1" applyFill="1" applyAlignment="1">
      <alignment horizontal="left" vertical="center"/>
    </xf>
    <xf numFmtId="0" fontId="13" fillId="0" borderId="74" xfId="17" applyFont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14" fillId="0" borderId="6" xfId="17" applyFont="1" applyBorder="1" applyAlignment="1">
      <alignment horizontal="centerContinuous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3" fillId="0" borderId="77" xfId="17" applyFont="1" applyBorder="1" applyAlignment="1">
      <alignment horizontal="left" vertical="center" shrinkToFit="1"/>
    </xf>
    <xf numFmtId="0" fontId="7" fillId="2" borderId="42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3" fillId="0" borderId="78" xfId="17" applyFont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76" xfId="0" applyFont="1" applyFill="1" applyBorder="1" applyAlignment="1">
      <alignment horizontal="center" vertical="center" shrinkToFit="1"/>
    </xf>
    <xf numFmtId="0" fontId="0" fillId="3" borderId="65" xfId="0" applyFill="1" applyBorder="1" applyAlignment="1">
      <alignment horizontal="right"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center" shrinkToFit="1"/>
    </xf>
    <xf numFmtId="0" fontId="2" fillId="0" borderId="53" xfId="0" applyFont="1" applyBorder="1" applyAlignment="1">
      <alignment vertical="top" wrapText="1"/>
    </xf>
    <xf numFmtId="0" fontId="2" fillId="0" borderId="0" xfId="0" quotePrefix="1" applyFont="1">
      <alignment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20" fontId="4" fillId="0" borderId="45" xfId="0" applyNumberFormat="1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29" workbookViewId="0">
      <selection activeCell="H40" sqref="H40"/>
    </sheetView>
  </sheetViews>
  <sheetFormatPr defaultColWidth="9" defaultRowHeight="13.5" x14ac:dyDescent="0.15"/>
  <cols>
    <col min="1" max="2" width="9" style="194"/>
    <col min="3" max="3" width="10.5" style="194" bestFit="1" customWidth="1"/>
    <col min="4" max="10" width="9" style="194"/>
    <col min="11" max="11" width="6.625" style="194" customWidth="1"/>
    <col min="12" max="16384" width="9" style="194"/>
  </cols>
  <sheetData>
    <row r="19" spans="9:9" x14ac:dyDescent="0.15">
      <c r="I19" s="198"/>
    </row>
    <row r="20" spans="9:9" x14ac:dyDescent="0.15">
      <c r="I20" s="196"/>
    </row>
    <row r="40" spans="1:8" ht="39.950000000000003" customHeight="1" x14ac:dyDescent="0.15">
      <c r="C40" s="227" t="s">
        <v>92</v>
      </c>
      <c r="D40" s="228"/>
      <c r="E40" s="229">
        <f>ﾃﾞｰﾀﾃｰﾌﾞﾙ!C2</f>
        <v>45158</v>
      </c>
      <c r="F40" s="230"/>
      <c r="G40" s="230"/>
      <c r="H40" s="197">
        <f>大会要項!L11</f>
        <v>1</v>
      </c>
    </row>
    <row r="41" spans="1:8" ht="39.950000000000003" customHeight="1" x14ac:dyDescent="0.15">
      <c r="A41" s="134"/>
      <c r="B41" s="58"/>
      <c r="C41" s="227" t="s">
        <v>111</v>
      </c>
      <c r="D41" s="228"/>
      <c r="E41" s="231" t="s">
        <v>125</v>
      </c>
      <c r="F41" s="232"/>
      <c r="G41" s="233"/>
      <c r="H41" s="133"/>
    </row>
    <row r="42" spans="1:8" ht="39.950000000000003" customHeight="1" x14ac:dyDescent="0.15">
      <c r="A42" s="134"/>
      <c r="B42" s="58"/>
      <c r="C42" s="227" t="s">
        <v>93</v>
      </c>
      <c r="D42" s="228"/>
      <c r="E42" s="231" t="str">
        <f>ﾃﾞｰﾀﾃｰﾌﾞﾙ!C3</f>
        <v>北播衛生グラウンド</v>
      </c>
      <c r="F42" s="232"/>
      <c r="G42" s="233"/>
      <c r="H42" s="230"/>
    </row>
    <row r="43" spans="1:8" x14ac:dyDescent="0.15">
      <c r="E43" s="196"/>
    </row>
    <row r="44" spans="1:8" x14ac:dyDescent="0.15">
      <c r="G44" s="192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sqref="A1:AG3"/>
    </sheetView>
  </sheetViews>
  <sheetFormatPr defaultColWidth="9"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41" t="str">
        <f>ﾃﾞｰﾀﾃｰﾌﾞﾙ!C1</f>
        <v>challengecupU-11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</row>
    <row r="2" spans="1:43" x14ac:dyDescent="0.1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</row>
    <row r="3" spans="1:43" x14ac:dyDescent="0.1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</row>
    <row r="4" spans="1:43" x14ac:dyDescent="0.15">
      <c r="A4" s="40"/>
      <c r="B4" s="242" t="s">
        <v>18</v>
      </c>
      <c r="C4" s="242"/>
      <c r="D4" s="243" t="s">
        <v>17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42"/>
      <c r="C5" s="242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42"/>
      <c r="C6" s="242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42"/>
      <c r="C7" s="242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34" t="s">
        <v>46</v>
      </c>
      <c r="B8" s="235" t="s">
        <v>45</v>
      </c>
      <c r="C8" s="235"/>
      <c r="D8" s="235"/>
      <c r="E8" s="235"/>
      <c r="F8" s="52" t="s">
        <v>44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34"/>
      <c r="B9" s="235"/>
      <c r="C9" s="235"/>
      <c r="D9" s="235"/>
      <c r="E9" s="235"/>
      <c r="F9" s="51" t="s">
        <v>43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34" t="s">
        <v>42</v>
      </c>
      <c r="B11" s="235" t="s">
        <v>41</v>
      </c>
      <c r="C11" s="235"/>
      <c r="D11" s="235"/>
      <c r="E11" s="235"/>
      <c r="F11" s="239">
        <f>ﾃﾞｰﾀﾃｰﾌﾞﾙ!C2</f>
        <v>45158</v>
      </c>
      <c r="G11" s="239"/>
      <c r="H11" s="239"/>
      <c r="I11" s="239"/>
      <c r="J11" s="239"/>
      <c r="K11" s="239"/>
      <c r="L11" s="240">
        <f>WEEKDAY(F11,1)</f>
        <v>1</v>
      </c>
      <c r="M11" s="240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34"/>
      <c r="B12" s="235"/>
      <c r="C12" s="235"/>
      <c r="D12" s="235"/>
      <c r="E12" s="235"/>
      <c r="F12" s="239"/>
      <c r="G12" s="239"/>
      <c r="H12" s="239"/>
      <c r="I12" s="239"/>
      <c r="J12" s="239"/>
      <c r="K12" s="239"/>
      <c r="L12" s="240"/>
      <c r="M12" s="240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40</v>
      </c>
      <c r="B13" s="235" t="s">
        <v>39</v>
      </c>
      <c r="C13" s="235"/>
      <c r="D13" s="235"/>
      <c r="E13" s="235"/>
      <c r="F13" s="238" t="str">
        <f>ﾃﾞｰﾀﾃｰﾌﾞﾙ!C3</f>
        <v>北播衛生グラウンド</v>
      </c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44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34" t="s">
        <v>38</v>
      </c>
      <c r="B15" s="235" t="s">
        <v>37</v>
      </c>
      <c r="C15" s="235"/>
      <c r="D15" s="235"/>
      <c r="E15" s="235"/>
      <c r="F15" s="235" t="str">
        <f>ﾃﾞｰﾀﾃｰﾌﾞﾙ!C4</f>
        <v>U-11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34" t="s">
        <v>36</v>
      </c>
      <c r="B17" s="235" t="s">
        <v>35</v>
      </c>
      <c r="C17" s="235"/>
      <c r="D17" s="235"/>
      <c r="E17" s="235"/>
      <c r="F17" s="237" t="s">
        <v>142</v>
      </c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34"/>
      <c r="B18" s="235"/>
      <c r="C18" s="235"/>
      <c r="D18" s="235"/>
      <c r="E18" s="235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34" t="s">
        <v>34</v>
      </c>
      <c r="B19" s="243" t="s">
        <v>33</v>
      </c>
      <c r="C19" s="243"/>
      <c r="D19" s="243"/>
      <c r="E19" s="243"/>
      <c r="F19" s="49" t="s">
        <v>32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34"/>
      <c r="B20" s="243"/>
      <c r="C20" s="243"/>
      <c r="D20" s="243"/>
      <c r="E20" s="243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114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52</v>
      </c>
      <c r="G22" s="40"/>
      <c r="H22" s="40"/>
      <c r="I22" s="48" t="s">
        <v>143</v>
      </c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76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31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29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28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27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26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62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63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25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34" t="s">
        <v>24</v>
      </c>
      <c r="B36" s="243" t="s">
        <v>23</v>
      </c>
      <c r="C36" s="243"/>
      <c r="D36" s="243"/>
      <c r="E36" s="243"/>
      <c r="F36" s="40" t="s">
        <v>22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34"/>
      <c r="B37" s="243"/>
      <c r="C37" s="243"/>
      <c r="D37" s="243"/>
      <c r="E37" s="243"/>
      <c r="F37" s="44" t="s">
        <v>21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53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34" t="s">
        <v>20</v>
      </c>
      <c r="B40" s="242" t="s">
        <v>19</v>
      </c>
      <c r="C40" s="242"/>
      <c r="D40" s="242"/>
      <c r="E40" s="242"/>
      <c r="F40" s="41">
        <v>1</v>
      </c>
      <c r="G40" s="236" t="str">
        <f>ﾃﾞｰﾀﾃｰﾌﾞﾙ!J8</f>
        <v>パルセイロ稲美FC</v>
      </c>
      <c r="H40" s="230"/>
      <c r="I40" s="230"/>
      <c r="J40" s="230"/>
      <c r="K40" s="230"/>
      <c r="L40" s="230"/>
      <c r="M40" s="230"/>
      <c r="N40" s="102" t="str">
        <f>ﾃﾞｰﾀﾃｰﾌﾞﾙ!I8</f>
        <v>東播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COUNTIF(ﾀｲﾑｽｹｼﾞｭｰﾙ!$D$7:$O$21,G49)</f>
        <v>2</v>
      </c>
      <c r="AJ40" s="31" t="e">
        <f>COUNTIF(#REF!,#REF!)</f>
        <v>#REF!</v>
      </c>
      <c r="AK40" s="95"/>
      <c r="AL40" s="96"/>
    </row>
    <row r="41" spans="1:38" x14ac:dyDescent="0.15">
      <c r="A41" s="234"/>
      <c r="B41" s="242"/>
      <c r="C41" s="242"/>
      <c r="D41" s="242"/>
      <c r="E41" s="242"/>
      <c r="F41" s="41">
        <v>2</v>
      </c>
      <c r="G41" s="236" t="str">
        <f>ﾃﾞｰﾀﾃｰﾌﾞﾙ!J9</f>
        <v>夢咲蹴球団</v>
      </c>
      <c r="H41" s="230"/>
      <c r="I41" s="230"/>
      <c r="J41" s="230"/>
      <c r="K41" s="230"/>
      <c r="L41" s="230"/>
      <c r="M41" s="230"/>
      <c r="N41" s="102" t="str">
        <f>ﾃﾞｰﾀﾃｰﾌﾞﾙ!I9</f>
        <v>姫路</v>
      </c>
      <c r="O41" s="40"/>
      <c r="P41" s="40"/>
      <c r="Q41" s="40"/>
      <c r="AE41" s="40"/>
      <c r="AI41" s="31">
        <f>COUNTIF(ﾀｲﾑｽｹｼﾞｭｰﾙ!$D$7:$O$21,G41)</f>
        <v>3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U-11</v>
      </c>
      <c r="C42" s="42"/>
      <c r="D42" s="42"/>
      <c r="F42" s="41">
        <v>3</v>
      </c>
      <c r="G42" s="236" t="str">
        <f>ﾃﾞｰﾀﾃｰﾌﾞﾙ!J10</f>
        <v>旭FCジュニア</v>
      </c>
      <c r="H42" s="230"/>
      <c r="I42" s="230"/>
      <c r="J42" s="230"/>
      <c r="K42" s="230"/>
      <c r="L42" s="230"/>
      <c r="M42" s="230"/>
      <c r="N42" s="102" t="str">
        <f>ﾃﾞｰﾀﾃｰﾌﾞﾙ!I10</f>
        <v>北播磨</v>
      </c>
      <c r="AI42" s="31">
        <f>COUNTIF(ﾀｲﾑｽｹｼﾞｭｰﾙ!$D$7:$O$21,G45)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36" t="str">
        <f>ﾃﾞｰﾀﾃｰﾌﾞﾙ!J11</f>
        <v>スポーツクラブアスリーナ</v>
      </c>
      <c r="H43" s="230"/>
      <c r="I43" s="230"/>
      <c r="J43" s="230"/>
      <c r="K43" s="230"/>
      <c r="L43" s="230"/>
      <c r="M43" s="230"/>
      <c r="N43" s="102" t="str">
        <f>ﾃﾞｰﾀﾃｰﾌﾞﾙ!I11</f>
        <v>大阪</v>
      </c>
      <c r="O43" s="40"/>
      <c r="P43" s="40"/>
      <c r="Q43" s="40"/>
      <c r="T43" s="40"/>
      <c r="AI43" s="31">
        <f>COUNTIF(ﾀｲﾑｽｹｼﾞｭｰﾙ!$D$7:$O$21,G43)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36" t="str">
        <f>ﾃﾞｰﾀﾃｰﾌﾞﾙ!J12</f>
        <v>コニーリョ中山FC</v>
      </c>
      <c r="H44" s="230"/>
      <c r="I44" s="230"/>
      <c r="J44" s="230"/>
      <c r="K44" s="230"/>
      <c r="L44" s="230"/>
      <c r="M44" s="230"/>
      <c r="N44" s="102" t="str">
        <f>ﾃﾞｰﾀﾃｰﾌﾞﾙ!I12</f>
        <v>北摂</v>
      </c>
      <c r="O44" s="40"/>
      <c r="P44" s="40"/>
      <c r="Q44" s="40"/>
      <c r="T44" s="40"/>
      <c r="AI44" s="31">
        <f>COUNTIF(ﾀｲﾑｽｹｼﾞｭｰﾙ!$D$7:$O$21,G44)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36" t="str">
        <f>ﾃﾞｰﾀﾃｰﾌﾞﾙ!J13</f>
        <v>SVIC　FA　A</v>
      </c>
      <c r="H45" s="230"/>
      <c r="I45" s="230"/>
      <c r="J45" s="230"/>
      <c r="K45" s="230"/>
      <c r="L45" s="230"/>
      <c r="M45" s="230"/>
      <c r="N45" s="102" t="str">
        <f>ﾃﾞｰﾀﾃｰﾌﾞﾙ!I13</f>
        <v>神戸</v>
      </c>
      <c r="P45" s="40"/>
      <c r="Q45" s="40"/>
      <c r="AI45" s="31">
        <f>COUNTIF(ﾀｲﾑｽｹｼﾞｭｰﾙ!$D$7:$O$21,G42)</f>
        <v>3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36" t="str">
        <f>ﾃﾞｰﾀﾃｰﾌﾞﾙ!J14</f>
        <v>SVIC　FA　B</v>
      </c>
      <c r="H46" s="230"/>
      <c r="I46" s="230"/>
      <c r="J46" s="230"/>
      <c r="K46" s="230"/>
      <c r="L46" s="230"/>
      <c r="M46" s="230"/>
      <c r="N46" s="102" t="str">
        <f>ﾃﾞｰﾀﾃｰﾌﾞﾙ!I14</f>
        <v>神戸</v>
      </c>
      <c r="O46" s="40"/>
      <c r="P46" s="40"/>
      <c r="Q46" s="40"/>
      <c r="AI46" s="31">
        <f>COUNTIF(ﾀｲﾑｽｹｼﾞｭｰﾙ!$D$7:$O$21,G46)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36" t="str">
        <f>ﾃﾞｰﾀﾃｰﾌﾞﾙ!J15</f>
        <v>あかしあイレブン</v>
      </c>
      <c r="H47" s="230"/>
      <c r="I47" s="230"/>
      <c r="J47" s="230"/>
      <c r="K47" s="230"/>
      <c r="L47" s="230"/>
      <c r="M47" s="230"/>
      <c r="N47" s="102" t="str">
        <f>ﾃﾞｰﾀﾃｰﾌﾞﾙ!I15</f>
        <v>丹有</v>
      </c>
      <c r="Q47" s="40"/>
      <c r="AI47" s="31">
        <f>COUNTIF(ﾀｲﾑｽｹｼﾞｭｰﾙ!$D$7:$O$21,G47)</f>
        <v>4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36" t="str">
        <f>ﾃﾞｰﾀﾃｰﾌﾞﾙ!J16</f>
        <v>香寺SC</v>
      </c>
      <c r="H48" s="230"/>
      <c r="I48" s="230"/>
      <c r="J48" s="230"/>
      <c r="K48" s="230"/>
      <c r="L48" s="230"/>
      <c r="M48" s="230"/>
      <c r="N48" s="102" t="str">
        <f>ﾃﾞｰﾀﾃｰﾌﾞﾙ!I16</f>
        <v>姫路</v>
      </c>
      <c r="AI48" s="31">
        <f>COUNTIF(ﾀｲﾑｽｹｼﾞｭｰﾙ!$D$7:$O$21,G48)</f>
        <v>4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36" t="str">
        <f>ﾃﾞｰﾀﾃｰﾌﾞﾙ!J17</f>
        <v>ボンボネーラ</v>
      </c>
      <c r="H49" s="230"/>
      <c r="I49" s="230"/>
      <c r="J49" s="230"/>
      <c r="K49" s="230"/>
      <c r="L49" s="230"/>
      <c r="M49" s="230"/>
      <c r="N49" s="102" t="str">
        <f>ﾃﾞｰﾀﾃｰﾌﾞﾙ!I17</f>
        <v>岡山</v>
      </c>
      <c r="AE49" s="40"/>
      <c r="AI49" s="31">
        <f>COUNTIF(ﾀｲﾑｽｹｼﾞｭｰﾙ!$D$7:$O$21,G40)</f>
        <v>3</v>
      </c>
      <c r="AJ49" s="31" t="e">
        <f>COUNTIF(#REF!,#REF!)</f>
        <v>#REF!</v>
      </c>
      <c r="AK49" s="95"/>
      <c r="AL49" s="96"/>
    </row>
    <row r="50" spans="6:38" hidden="1" x14ac:dyDescent="0.15">
      <c r="F50" s="31">
        <v>11</v>
      </c>
      <c r="G50" s="236">
        <f>ﾃﾞｰﾀﾃｰﾌﾞﾙ!J18</f>
        <v>11</v>
      </c>
      <c r="H50" s="230"/>
      <c r="I50" s="230"/>
      <c r="J50" s="230"/>
      <c r="K50" s="230"/>
      <c r="L50" s="230"/>
      <c r="M50" s="230"/>
      <c r="N50" s="102">
        <f>ﾃﾞｰﾀﾃｰﾌﾞﾙ!I18</f>
        <v>0</v>
      </c>
      <c r="AE50" s="40"/>
      <c r="AI50" s="31">
        <f>COUNTIF(ﾀｲﾑｽｹｼﾞｭｰﾙ!$D$7:$O$21,G50)</f>
        <v>1</v>
      </c>
      <c r="AJ50" s="31" t="e">
        <f>COUNTIF(#REF!,#REF!)</f>
        <v>#REF!</v>
      </c>
      <c r="AK50" s="95"/>
      <c r="AL50" s="96"/>
    </row>
    <row r="51" spans="6:38" hidden="1" x14ac:dyDescent="0.15">
      <c r="F51" s="31">
        <v>12</v>
      </c>
      <c r="G51" s="236">
        <f>ﾃﾞｰﾀﾃｰﾌﾞﾙ!J19</f>
        <v>12</v>
      </c>
      <c r="H51" s="230"/>
      <c r="I51" s="230"/>
      <c r="J51" s="230"/>
      <c r="K51" s="230"/>
      <c r="L51" s="230"/>
      <c r="M51" s="230"/>
      <c r="N51" s="102">
        <f>ﾃﾞｰﾀﾃｰﾌﾞﾙ!I19</f>
        <v>0</v>
      </c>
      <c r="AE51" s="40"/>
      <c r="AI51" s="31">
        <f>COUNTIF(ﾀｲﾑｽｹｼﾞｭｰﾙ!$D$7:$O$21,G51)</f>
        <v>1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47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113</v>
      </c>
      <c r="AC55" s="35"/>
    </row>
    <row r="56" spans="6:38" x14ac:dyDescent="0.15">
      <c r="G56" s="36"/>
      <c r="I56" s="31" t="s">
        <v>54</v>
      </c>
      <c r="AC56" s="35"/>
    </row>
    <row r="57" spans="6:38" x14ac:dyDescent="0.15">
      <c r="G57" s="36"/>
      <c r="H57" s="31" t="s">
        <v>48</v>
      </c>
      <c r="AC57" s="35"/>
    </row>
    <row r="58" spans="6:38" x14ac:dyDescent="0.15">
      <c r="G58" s="36"/>
      <c r="H58" s="31" t="s">
        <v>49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D54"/>
  <sheetViews>
    <sheetView topLeftCell="A9" workbookViewId="0">
      <selection activeCell="K42" sqref="K4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35" width="6.625" customWidth="1"/>
  </cols>
  <sheetData>
    <row r="2" spans="2:30" ht="21" x14ac:dyDescent="0.15">
      <c r="B2" s="252" t="str">
        <f>ﾃﾞｰﾀﾃｰﾌﾞﾙ!C1</f>
        <v>challengecupU-11</v>
      </c>
      <c r="C2" s="228"/>
      <c r="D2" s="228"/>
      <c r="E2" s="228"/>
      <c r="F2" s="228"/>
      <c r="G2" s="228"/>
      <c r="H2" s="228"/>
      <c r="I2" s="228"/>
      <c r="J2" s="228"/>
      <c r="K2" s="98" t="str">
        <f>ﾃﾞｰﾀﾃｰﾌﾞﾙ!C4</f>
        <v>U-11</v>
      </c>
      <c r="L2" s="5"/>
      <c r="M2" s="5"/>
      <c r="N2" s="5"/>
      <c r="O2" s="5"/>
      <c r="P2" s="98" t="s">
        <v>77</v>
      </c>
      <c r="Q2" s="5"/>
      <c r="R2" s="5"/>
      <c r="S2" s="5"/>
      <c r="T2" s="5"/>
      <c r="U2" s="6"/>
      <c r="V2" s="6"/>
      <c r="W2" s="6"/>
      <c r="Z2" s="98"/>
      <c r="AA2" s="5"/>
      <c r="AB2" s="5"/>
      <c r="AC2" s="5"/>
      <c r="AD2" s="5"/>
    </row>
    <row r="3" spans="2:30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Z3" s="6"/>
      <c r="AA3" s="6"/>
      <c r="AB3" s="6"/>
      <c r="AC3" s="6"/>
      <c r="AD3" s="6"/>
    </row>
    <row r="4" spans="2:30" ht="27.95" customHeight="1" thickBot="1" x14ac:dyDescent="0.2">
      <c r="B4" s="14" t="s">
        <v>6</v>
      </c>
      <c r="C4" s="7" t="s">
        <v>11</v>
      </c>
      <c r="D4" s="15" t="str">
        <f>B5</f>
        <v>パルセイロ稲美FC</v>
      </c>
      <c r="E4" s="15"/>
      <c r="F4" s="16"/>
      <c r="G4" s="15" t="str">
        <f>B6</f>
        <v>夢咲蹴球団</v>
      </c>
      <c r="H4" s="15"/>
      <c r="I4" s="15"/>
      <c r="J4" s="17" t="str">
        <f>B7</f>
        <v>旭FCジュニア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U4" s="13"/>
      <c r="V4" s="13"/>
      <c r="W4" s="6"/>
      <c r="X4" s="128" t="s">
        <v>89</v>
      </c>
      <c r="Y4" s="128" t="s">
        <v>90</v>
      </c>
      <c r="Z4" s="129" t="s">
        <v>91</v>
      </c>
      <c r="AA4" s="129"/>
      <c r="AB4" s="124"/>
      <c r="AC4" s="125"/>
      <c r="AD4" s="123"/>
    </row>
    <row r="5" spans="2:30" ht="27.95" customHeight="1" thickTop="1" x14ac:dyDescent="0.15">
      <c r="B5" s="77" t="str">
        <f>ﾃﾞｰﾀﾃｰﾌﾞﾙ!C8</f>
        <v>パルセイロ稲美FC</v>
      </c>
      <c r="C5" s="88" t="str">
        <f>ﾃﾞｰﾀﾃｰﾌﾞﾙ!D8</f>
        <v>東播</v>
      </c>
      <c r="D5" s="110"/>
      <c r="E5" s="109" t="s">
        <v>14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U5" s="6"/>
      <c r="V5" s="6"/>
      <c r="W5" s="6"/>
      <c r="X5" s="131">
        <f>COUNTIF(D5:L5,"○")</f>
        <v>0</v>
      </c>
      <c r="Y5" s="131">
        <f>COUNTIF(D5:L5,"△")</f>
        <v>0</v>
      </c>
      <c r="Z5" s="131">
        <f>(X5*3)+Y5</f>
        <v>0</v>
      </c>
      <c r="AA5" s="126"/>
      <c r="AB5" s="126"/>
      <c r="AC5" s="126"/>
      <c r="AD5" s="126"/>
    </row>
    <row r="6" spans="2:30" ht="27.95" customHeight="1" x14ac:dyDescent="0.15">
      <c r="B6" s="77" t="str">
        <f>ﾃﾞｰﾀﾃｰﾌﾞﾙ!C9</f>
        <v>夢咲蹴球団</v>
      </c>
      <c r="C6" s="89" t="str">
        <f>ﾃﾞｰﾀﾃｰﾌﾞﾙ!D9</f>
        <v>姫路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14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U6" s="6"/>
      <c r="V6" s="6"/>
      <c r="W6" s="6"/>
      <c r="X6" s="131">
        <f>COUNTIF(D6:L6,"○")</f>
        <v>0</v>
      </c>
      <c r="Y6" s="131">
        <f>COUNTIF(D6:L6,"△")</f>
        <v>0</v>
      </c>
      <c r="Z6" s="131">
        <f>(X6*3)+Y6</f>
        <v>0</v>
      </c>
      <c r="AA6" s="126"/>
      <c r="AB6" s="126"/>
      <c r="AC6" s="127"/>
      <c r="AD6" s="127"/>
    </row>
    <row r="7" spans="2:30" ht="27.95" customHeight="1" thickBot="1" x14ac:dyDescent="0.2">
      <c r="B7" s="80" t="str">
        <f>ﾃﾞｰﾀﾃｰﾌﾞﾙ!C10</f>
        <v>旭FCジュニア</v>
      </c>
      <c r="C7" s="90" t="str">
        <f>ﾃﾞｰﾀﾃｰﾌﾞﾙ!D10</f>
        <v>北播磨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14</v>
      </c>
      <c r="L7" s="122"/>
      <c r="M7" s="130"/>
      <c r="N7" s="87"/>
      <c r="O7" s="87"/>
      <c r="P7" s="84"/>
      <c r="Q7" s="85"/>
      <c r="U7" s="6"/>
      <c r="V7" s="6"/>
      <c r="W7" s="6"/>
      <c r="X7" s="131">
        <f>COUNTIF(D7:L7,"○")</f>
        <v>0</v>
      </c>
      <c r="Y7" s="131">
        <f>COUNTIF(D7:L7,"△")</f>
        <v>0</v>
      </c>
      <c r="Z7" s="131">
        <f>(X7*3)+Y7</f>
        <v>0</v>
      </c>
      <c r="AA7" s="126"/>
      <c r="AB7" s="126"/>
      <c r="AC7" s="127"/>
      <c r="AD7" s="127"/>
    </row>
    <row r="8" spans="2:30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U8" s="6"/>
      <c r="V8" s="6"/>
      <c r="W8" s="6"/>
      <c r="X8" s="131"/>
      <c r="Y8" s="131"/>
      <c r="Z8" s="132"/>
      <c r="AA8" s="6"/>
      <c r="AB8" s="6"/>
      <c r="AC8" s="6"/>
      <c r="AD8" s="6"/>
    </row>
    <row r="9" spans="2:30" ht="27.95" customHeight="1" thickBot="1" x14ac:dyDescent="0.2">
      <c r="B9" s="78" t="s">
        <v>16</v>
      </c>
      <c r="C9" s="7" t="s">
        <v>11</v>
      </c>
      <c r="D9" s="15" t="str">
        <f>B10</f>
        <v>スポーツクラブアスリーナ</v>
      </c>
      <c r="E9" s="15"/>
      <c r="F9" s="16"/>
      <c r="G9" s="15" t="str">
        <f>B11</f>
        <v>コニーリョ中山FC</v>
      </c>
      <c r="H9" s="15"/>
      <c r="I9" s="15"/>
      <c r="J9" s="17" t="str">
        <f>B12</f>
        <v>SVIC　FA　A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U9" s="13"/>
      <c r="V9" s="13"/>
      <c r="W9" s="6"/>
      <c r="X9" s="131"/>
      <c r="Y9" s="131"/>
      <c r="Z9" s="132"/>
      <c r="AA9" s="123"/>
      <c r="AB9" s="124"/>
      <c r="AC9" s="125"/>
      <c r="AD9" s="123"/>
    </row>
    <row r="10" spans="2:30" ht="27.95" customHeight="1" thickTop="1" x14ac:dyDescent="0.15">
      <c r="B10" s="77" t="str">
        <f>ﾃﾞｰﾀﾃｰﾌﾞﾙ!C11</f>
        <v>スポーツクラブアスリーナ</v>
      </c>
      <c r="C10" s="89" t="str">
        <f>ﾃﾞｰﾀﾃｰﾌﾞﾙ!D11</f>
        <v>大阪</v>
      </c>
      <c r="D10" s="110"/>
      <c r="E10" s="109" t="s">
        <v>14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U10" s="6"/>
      <c r="V10" s="6"/>
      <c r="W10" s="6"/>
      <c r="X10" s="131">
        <f>COUNTIF(D10:L10,"○")</f>
        <v>0</v>
      </c>
      <c r="Y10" s="131">
        <f>COUNTIF(D10:L10,"△")</f>
        <v>0</v>
      </c>
      <c r="Z10" s="131">
        <f>(X10*3)+Y10</f>
        <v>0</v>
      </c>
      <c r="AA10" s="127"/>
      <c r="AB10" s="127"/>
      <c r="AC10" s="126"/>
      <c r="AD10" s="126"/>
    </row>
    <row r="11" spans="2:30" ht="27.95" customHeight="1" x14ac:dyDescent="0.15">
      <c r="B11" s="77" t="str">
        <f>ﾃﾞｰﾀﾃｰﾌﾞﾙ!C12</f>
        <v>コニーリョ中山FC</v>
      </c>
      <c r="C11" s="89" t="str">
        <f>ﾃﾞｰﾀﾃｰﾌﾞﾙ!D12</f>
        <v>北摂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14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U11" s="6"/>
      <c r="V11" s="6"/>
      <c r="W11" s="6"/>
      <c r="X11" s="131">
        <f>COUNTIF(D11:L11,"○")</f>
        <v>0</v>
      </c>
      <c r="Y11" s="131">
        <f>COUNTIF(D11:L11,"△")</f>
        <v>0</v>
      </c>
      <c r="Z11" s="131">
        <f>(X11*3)+Y11</f>
        <v>0</v>
      </c>
      <c r="AA11" s="126"/>
      <c r="AB11" s="126"/>
      <c r="AC11" s="127"/>
      <c r="AD11" s="127"/>
    </row>
    <row r="12" spans="2:30" ht="27.95" customHeight="1" thickBot="1" x14ac:dyDescent="0.2">
      <c r="B12" s="80" t="str">
        <f>ﾃﾞｰﾀﾃｰﾌﾞﾙ!C13</f>
        <v>SVIC　FA　A</v>
      </c>
      <c r="C12" s="90" t="str">
        <f>ﾃﾞｰﾀﾃｰﾌﾞﾙ!D13</f>
        <v>神戸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14</v>
      </c>
      <c r="L12" s="122"/>
      <c r="M12" s="130"/>
      <c r="N12" s="87"/>
      <c r="O12" s="87"/>
      <c r="P12" s="84"/>
      <c r="Q12" s="85"/>
      <c r="U12" s="6"/>
      <c r="V12" s="6"/>
      <c r="W12" s="6"/>
      <c r="X12" s="131">
        <f>COUNTIF(D12:L12,"○")</f>
        <v>0</v>
      </c>
      <c r="Y12" s="131">
        <f>COUNTIF(D12:L12,"△")</f>
        <v>0</v>
      </c>
      <c r="Z12" s="131">
        <f>(X12*3)+Y12</f>
        <v>0</v>
      </c>
      <c r="AA12" s="126"/>
      <c r="AB12" s="126"/>
      <c r="AC12" s="126"/>
      <c r="AD12" s="127"/>
    </row>
    <row r="13" spans="2:30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31"/>
      <c r="Y13" s="131"/>
      <c r="Z13" s="132"/>
      <c r="AA13" s="6"/>
      <c r="AB13" s="6"/>
      <c r="AC13" s="6"/>
      <c r="AD13" s="6"/>
    </row>
    <row r="14" spans="2:30" ht="27.95" customHeight="1" thickBot="1" x14ac:dyDescent="0.2">
      <c r="B14" s="79" t="s">
        <v>5</v>
      </c>
      <c r="C14" s="7" t="s">
        <v>11</v>
      </c>
      <c r="D14" s="15" t="str">
        <f>B15</f>
        <v>SVIC　FA　B</v>
      </c>
      <c r="E14" s="15"/>
      <c r="F14" s="16"/>
      <c r="G14" s="15" t="str">
        <f>B16</f>
        <v>あかしあイレブン</v>
      </c>
      <c r="H14" s="15"/>
      <c r="I14" s="15"/>
      <c r="J14" s="17" t="str">
        <f>B17</f>
        <v>香寺SC</v>
      </c>
      <c r="K14" s="15"/>
      <c r="L14" s="16"/>
      <c r="M14" s="17" t="str">
        <f>B18</f>
        <v>ボンボネーラ</v>
      </c>
      <c r="N14" s="16"/>
      <c r="O14" s="206"/>
      <c r="P14" s="9" t="s">
        <v>0</v>
      </c>
      <c r="Q14" s="9" t="s">
        <v>1</v>
      </c>
      <c r="R14" s="10" t="s">
        <v>2</v>
      </c>
      <c r="S14" s="11" t="s">
        <v>3</v>
      </c>
      <c r="T14" s="12" t="s">
        <v>4</v>
      </c>
      <c r="U14" s="13"/>
      <c r="V14" s="13"/>
      <c r="W14" s="6"/>
      <c r="X14" s="131"/>
      <c r="Y14" s="131"/>
      <c r="Z14" s="132"/>
      <c r="AA14" s="123"/>
      <c r="AB14" s="124"/>
      <c r="AC14" s="125"/>
      <c r="AD14" s="123"/>
    </row>
    <row r="15" spans="2:30" ht="27.95" customHeight="1" thickTop="1" x14ac:dyDescent="0.15">
      <c r="B15" s="77" t="str">
        <f>ﾃﾞｰﾀﾃｰﾌﾞﾙ!C14</f>
        <v>SVIC　FA　B</v>
      </c>
      <c r="C15" s="89" t="str">
        <f>ﾃﾞｰﾀﾃｰﾌﾞﾙ!D14</f>
        <v>神戸</v>
      </c>
      <c r="D15" s="110"/>
      <c r="E15" s="109" t="s">
        <v>14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112" t="str">
        <f>ﾀｲﾑｽｹｼﾞｭｰﾙ!E10</f>
        <v>.</v>
      </c>
      <c r="K15" s="113" t="str">
        <f>IF(ISTEXT(J15),"",IF(J15&gt;=L15,IF(J15=L15,"△","○"),"●"))</f>
        <v/>
      </c>
      <c r="L15" s="112" t="str">
        <f>ﾀｲﾑｽｹｼﾞｭｰﾙ!G10</f>
        <v>.</v>
      </c>
      <c r="M15" s="220"/>
      <c r="N15" s="201" t="s">
        <v>14</v>
      </c>
      <c r="O15" s="221"/>
      <c r="P15" s="54"/>
      <c r="Q15" s="20"/>
      <c r="R15" s="20"/>
      <c r="S15" s="21"/>
      <c r="T15" s="18"/>
      <c r="U15" s="6"/>
      <c r="V15" s="6"/>
      <c r="W15" s="6"/>
      <c r="X15" s="131">
        <f>COUNTIF(D15:L15,"○")</f>
        <v>0</v>
      </c>
      <c r="Y15" s="131">
        <f>COUNTIF(D15:L15,"△")</f>
        <v>0</v>
      </c>
      <c r="Z15" s="131">
        <f>(X15*3)+Y15</f>
        <v>0</v>
      </c>
      <c r="AA15" s="126"/>
      <c r="AB15" s="126"/>
      <c r="AC15" s="126"/>
      <c r="AD15" s="126"/>
    </row>
    <row r="16" spans="2:30" ht="27.95" customHeight="1" x14ac:dyDescent="0.15">
      <c r="B16" s="77" t="str">
        <f>ﾃﾞｰﾀﾃｰﾌﾞﾙ!C15</f>
        <v>あかしあイレブン</v>
      </c>
      <c r="C16" s="89" t="str">
        <f>ﾃﾞｰﾀﾃｰﾌﾞﾙ!D15</f>
        <v>丹有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209"/>
      <c r="H16" s="202" t="s">
        <v>14</v>
      </c>
      <c r="I16" s="202"/>
      <c r="J16" s="115"/>
      <c r="K16" s="116" t="s">
        <v>14</v>
      </c>
      <c r="L16" s="117"/>
      <c r="M16" s="210" t="str">
        <f>ﾀｲﾑｽｹｼﾞｭｰﾙ!N10</f>
        <v>.</v>
      </c>
      <c r="N16" s="57" t="str">
        <f>IF(ISTEXT(M16),"",IF(M16&gt;=O16,IF(M16=O16,"△","○"),"●"))</f>
        <v/>
      </c>
      <c r="O16" s="211" t="str">
        <f>ﾀｲﾑｽｹｼﾞｭｰﾙ!L10</f>
        <v>.</v>
      </c>
      <c r="P16" s="207"/>
      <c r="Q16" s="23"/>
      <c r="R16" s="23"/>
      <c r="S16" s="24"/>
      <c r="T16" s="25"/>
      <c r="U16" s="6"/>
      <c r="V16" s="6"/>
      <c r="W16" s="6"/>
      <c r="X16" s="131">
        <f>COUNTIF(D16:L16,"○")</f>
        <v>0</v>
      </c>
      <c r="Y16" s="131">
        <f>COUNTIF(D16:L16,"△")</f>
        <v>0</v>
      </c>
      <c r="Z16" s="131">
        <f>(X16*3)+Y16</f>
        <v>0</v>
      </c>
      <c r="AA16" s="127"/>
      <c r="AB16" s="127"/>
      <c r="AC16" s="127"/>
      <c r="AD16" s="127"/>
    </row>
    <row r="17" spans="2:30" ht="27.95" customHeight="1" x14ac:dyDescent="0.15">
      <c r="B17" s="212" t="str">
        <f>ﾃﾞｰﾀﾃｰﾌﾞﾙ!C16</f>
        <v>香寺SC</v>
      </c>
      <c r="C17" s="200" t="str">
        <f>ﾃﾞｰﾀﾃｰﾌﾞﾙ!D16</f>
        <v>姫路</v>
      </c>
      <c r="D17" s="118" t="str">
        <f>L15</f>
        <v>.</v>
      </c>
      <c r="E17" s="113" t="str">
        <f>IF(ISTEXT(D17),"",IF(D17&gt;=F17,IF(D17=F17,"△","○"),"●"))</f>
        <v/>
      </c>
      <c r="F17" s="118" t="str">
        <f>J15</f>
        <v>.</v>
      </c>
      <c r="G17" s="115"/>
      <c r="H17" s="116" t="s">
        <v>14</v>
      </c>
      <c r="I17" s="117"/>
      <c r="J17" s="209"/>
      <c r="K17" s="202" t="s">
        <v>14</v>
      </c>
      <c r="L17" s="202"/>
      <c r="M17" s="210" t="str">
        <f>ﾀｲﾑｽｹｼﾞｭｰﾙ!N8</f>
        <v>.</v>
      </c>
      <c r="N17" s="57" t="str">
        <f>IF(ISTEXT(M17),"",IF(M17&gt;=O17,IF(M17=O17,"△","○"),"●"))</f>
        <v/>
      </c>
      <c r="O17" s="211" t="str">
        <f>ﾀｲﾑｽｹｼﾞｭｰﾙ!L8</f>
        <v>.</v>
      </c>
      <c r="P17" s="22"/>
      <c r="Q17" s="23"/>
      <c r="R17" s="23"/>
      <c r="S17" s="24"/>
      <c r="T17" s="25"/>
      <c r="U17" s="6"/>
      <c r="V17" s="6"/>
      <c r="W17" s="6"/>
      <c r="X17" s="131">
        <f>COUNTIF(D17:L17,"○")</f>
        <v>0</v>
      </c>
      <c r="Y17" s="131">
        <f>COUNTIF(D17:L17,"△")</f>
        <v>0</v>
      </c>
      <c r="Z17" s="131">
        <f>(X17*3)+Y17</f>
        <v>0</v>
      </c>
      <c r="AA17" s="126"/>
      <c r="AB17" s="126"/>
      <c r="AC17" s="126"/>
      <c r="AD17" s="127"/>
    </row>
    <row r="18" spans="2:30" ht="27.95" customHeight="1" thickBot="1" x14ac:dyDescent="0.2">
      <c r="B18" s="80" t="str">
        <f>ﾃﾞｰﾀﾃｰﾌﾞﾙ!C17</f>
        <v>ボンボネーラ</v>
      </c>
      <c r="C18" s="219" t="str">
        <f>ﾃﾞｰﾀﾃｰﾌﾞﾙ!D17</f>
        <v>岡山</v>
      </c>
      <c r="D18" s="121"/>
      <c r="E18" s="121" t="s">
        <v>14</v>
      </c>
      <c r="F18" s="213"/>
      <c r="G18" s="214" t="str">
        <f>M16</f>
        <v>.</v>
      </c>
      <c r="H18" s="215" t="str">
        <f>IF(ISTEXT(G18),"",IF(G18&gt;=I18,IF(G18=I18,"△","○"),"●"))</f>
        <v/>
      </c>
      <c r="I18" s="216" t="str">
        <f>O16</f>
        <v>.</v>
      </c>
      <c r="J18" s="217" t="str">
        <f>M17</f>
        <v>.</v>
      </c>
      <c r="K18" s="86" t="str">
        <f>IF(ISTEXT(J18),"",IF(J18&gt;=L18,IF(J18=L18,"△","○"),"●"))</f>
        <v/>
      </c>
      <c r="L18" s="208" t="str">
        <f>O17</f>
        <v>.</v>
      </c>
      <c r="M18" s="120"/>
      <c r="N18" s="121" t="s">
        <v>14</v>
      </c>
      <c r="O18" s="122"/>
      <c r="P18" s="130"/>
      <c r="Q18" s="87"/>
      <c r="R18" s="87"/>
      <c r="S18" s="87"/>
      <c r="T18" s="218"/>
      <c r="U18" s="6"/>
      <c r="V18" s="6"/>
      <c r="W18" s="6"/>
      <c r="X18" s="131">
        <f>COUNTIF(D18:L18,"○")</f>
        <v>0</v>
      </c>
      <c r="Y18" s="131">
        <f>COUNTIF(D18:L18,"△")</f>
        <v>0</v>
      </c>
      <c r="Z18" s="131">
        <f>(X18*3)+Y18</f>
        <v>0</v>
      </c>
      <c r="AA18" s="126"/>
      <c r="AB18" s="126"/>
      <c r="AC18" s="126"/>
      <c r="AD18" s="126"/>
    </row>
    <row r="20" spans="2:30" ht="20.100000000000001" customHeight="1" x14ac:dyDescent="0.15"/>
    <row r="21" spans="2:30" ht="20.100000000000001" customHeight="1" x14ac:dyDescent="0.15"/>
    <row r="22" spans="2:30" ht="20.100000000000001" customHeight="1" x14ac:dyDescent="0.15">
      <c r="B22" s="106" t="str">
        <f>ﾃﾞｰﾀﾃｰﾌﾞﾙ!C1</f>
        <v>challengecupU-11</v>
      </c>
      <c r="T22" s="58"/>
      <c r="AD22" s="58"/>
    </row>
    <row r="23" spans="2:30" ht="15.95" customHeight="1" x14ac:dyDescent="0.15">
      <c r="B23" s="58" t="str">
        <f>ﾃﾞｰﾀﾃｰﾌﾞﾙ!C4</f>
        <v>U-11</v>
      </c>
      <c r="G23" s="144" t="s">
        <v>94</v>
      </c>
      <c r="H23" s="145"/>
      <c r="I23" s="145"/>
      <c r="J23" s="146"/>
    </row>
    <row r="24" spans="2:30" ht="24" customHeight="1" x14ac:dyDescent="0.15">
      <c r="B24" s="93" t="s">
        <v>73</v>
      </c>
      <c r="G24" s="253" t="str">
        <f>ﾃﾞｰﾀﾃｰﾌﾞﾙ!C31</f>
        <v>.</v>
      </c>
      <c r="H24" s="254"/>
      <c r="I24" s="254"/>
      <c r="J24" s="255"/>
    </row>
    <row r="25" spans="2:30" ht="15.95" customHeight="1" x14ac:dyDescent="0.15">
      <c r="I25" s="151"/>
      <c r="J25" s="137"/>
      <c r="L25" s="144" t="s">
        <v>95</v>
      </c>
      <c r="M25" s="203"/>
      <c r="N25" s="203"/>
      <c r="O25" s="225"/>
      <c r="P25" s="223"/>
      <c r="Q25" s="223"/>
      <c r="R25" s="223"/>
    </row>
    <row r="26" spans="2:30" ht="24" customHeight="1" x14ac:dyDescent="0.15">
      <c r="F26" s="92"/>
      <c r="G26" s="150"/>
      <c r="H26" s="150" t="str">
        <f>ﾀｲﾑｽｹｼﾞｭｰﾙ!E21</f>
        <v>.</v>
      </c>
      <c r="I26" s="149" t="str">
        <f>ﾀｲﾑｽｹｼﾞｭｰﾙ!G21</f>
        <v>.</v>
      </c>
      <c r="J26" s="150"/>
      <c r="K26" s="92"/>
      <c r="L26" s="256" t="str">
        <f>ﾃﾞｰﾀﾃｰﾌﾞﾙ!C32</f>
        <v>.</v>
      </c>
      <c r="M26" s="257"/>
      <c r="N26" s="257"/>
      <c r="O26" s="258"/>
      <c r="P26" s="224"/>
      <c r="Q26" s="224"/>
      <c r="R26" s="224"/>
    </row>
    <row r="27" spans="2:30" ht="20.100000000000001" customHeight="1" x14ac:dyDescent="0.15">
      <c r="F27" s="92"/>
      <c r="G27" s="182"/>
      <c r="H27" s="147"/>
      <c r="I27" s="147"/>
      <c r="J27" s="148"/>
      <c r="K27" s="92"/>
    </row>
    <row r="28" spans="2:30" ht="20.100000000000001" customHeight="1" x14ac:dyDescent="0.15">
      <c r="F28" s="92" t="str">
        <f>ﾀｲﾑｽｹｼﾞｭｰﾙ!E15</f>
        <v>.</v>
      </c>
      <c r="G28" s="149" t="str">
        <f>ﾀｲﾑｽｹｼﾞｭｰﾙ!G15</f>
        <v>.</v>
      </c>
      <c r="H28" s="92"/>
      <c r="I28" s="92"/>
      <c r="J28" s="153" t="str">
        <f>ﾀｲﾑｽｹｼﾞｭｰﾙ!L15</f>
        <v>.</v>
      </c>
      <c r="K28" s="92" t="str">
        <f>ﾀｲﾑｽｹｼﾞｭｰﾙ!N15</f>
        <v>.</v>
      </c>
      <c r="L28" s="92"/>
      <c r="M28" s="92"/>
      <c r="N28" s="92"/>
      <c r="O28" s="92"/>
    </row>
    <row r="29" spans="2:30" ht="20.100000000000001" customHeight="1" x14ac:dyDescent="0.15">
      <c r="F29" s="151"/>
      <c r="H29" s="139"/>
      <c r="I29" s="152"/>
      <c r="J29" s="151"/>
      <c r="K29" s="141"/>
    </row>
    <row r="30" spans="2:30" ht="20.100000000000001" customHeight="1" x14ac:dyDescent="0.15">
      <c r="F30" s="140"/>
      <c r="G30" s="138"/>
      <c r="H30" s="140"/>
      <c r="I30" s="142"/>
      <c r="K30" s="142"/>
    </row>
    <row r="31" spans="2:30" ht="20.100000000000001" customHeight="1" x14ac:dyDescent="0.15">
      <c r="E31" s="259" t="s">
        <v>70</v>
      </c>
      <c r="F31" s="260"/>
      <c r="G31" s="259" t="s">
        <v>72</v>
      </c>
      <c r="H31" s="260"/>
      <c r="I31" s="259" t="s">
        <v>71</v>
      </c>
      <c r="J31" s="261"/>
      <c r="K31" s="259" t="s">
        <v>134</v>
      </c>
      <c r="L31" s="260"/>
      <c r="M31" s="204"/>
      <c r="N31" s="204"/>
      <c r="O31" s="204"/>
    </row>
    <row r="32" spans="2:30" ht="20.100000000000001" customHeight="1" x14ac:dyDescent="0.15">
      <c r="E32" s="262" t="str">
        <f>ﾃﾞｰﾀﾃｰﾌﾞﾙ!C35</f>
        <v>.</v>
      </c>
      <c r="F32" s="263"/>
      <c r="G32" s="264" t="str">
        <f>ﾃﾞｰﾀﾃｰﾌﾞﾙ!C41</f>
        <v>.</v>
      </c>
      <c r="H32" s="263"/>
      <c r="I32" s="262" t="str">
        <f>ﾃﾞｰﾀﾃｰﾌﾞﾙ!C38</f>
        <v>.</v>
      </c>
      <c r="J32" s="263"/>
      <c r="K32" s="262" t="str">
        <f>ﾃﾞｰﾀﾃｰﾌﾞﾙ!C45</f>
        <v>.</v>
      </c>
      <c r="L32" s="263"/>
      <c r="M32" s="205"/>
      <c r="N32" s="205"/>
      <c r="O32" s="205"/>
    </row>
    <row r="33" spans="2:28" ht="20.100000000000001" customHeight="1" x14ac:dyDescent="0.15">
      <c r="E33" s="264"/>
      <c r="F33" s="263"/>
      <c r="G33" s="264"/>
      <c r="H33" s="263"/>
      <c r="I33" s="264"/>
      <c r="J33" s="263"/>
      <c r="K33" s="264"/>
      <c r="L33" s="263"/>
      <c r="M33" s="205"/>
      <c r="N33" s="205"/>
      <c r="O33" s="205"/>
    </row>
    <row r="34" spans="2:28" ht="20.100000000000001" customHeight="1" x14ac:dyDescent="0.15">
      <c r="E34" s="264"/>
      <c r="F34" s="263"/>
      <c r="G34" s="264"/>
      <c r="H34" s="263"/>
      <c r="I34" s="264"/>
      <c r="J34" s="263"/>
      <c r="K34" s="264"/>
      <c r="L34" s="263"/>
      <c r="M34" s="205"/>
      <c r="N34" s="205"/>
      <c r="O34" s="205"/>
    </row>
    <row r="35" spans="2:28" ht="20.100000000000001" customHeight="1" x14ac:dyDescent="0.15">
      <c r="E35" s="264"/>
      <c r="F35" s="263"/>
      <c r="G35" s="264"/>
      <c r="H35" s="263"/>
      <c r="I35" s="264"/>
      <c r="J35" s="263"/>
      <c r="K35" s="264"/>
      <c r="L35" s="263"/>
      <c r="M35" s="205"/>
      <c r="N35" s="205"/>
      <c r="O35" s="205"/>
    </row>
    <row r="36" spans="2:28" ht="20.100000000000001" customHeight="1" x14ac:dyDescent="0.15">
      <c r="E36" s="264"/>
      <c r="F36" s="263"/>
      <c r="G36" s="264"/>
      <c r="H36" s="263"/>
      <c r="I36" s="264"/>
      <c r="J36" s="263"/>
      <c r="K36" s="264"/>
      <c r="L36" s="263"/>
      <c r="M36" s="205"/>
      <c r="N36" s="205"/>
      <c r="O36" s="205"/>
    </row>
    <row r="37" spans="2:28" ht="20.100000000000001" customHeight="1" x14ac:dyDescent="0.15">
      <c r="E37" s="265"/>
      <c r="F37" s="266"/>
      <c r="G37" s="265"/>
      <c r="H37" s="266"/>
      <c r="I37" s="265"/>
      <c r="J37" s="266"/>
      <c r="K37" s="265"/>
      <c r="L37" s="266"/>
      <c r="M37" s="205"/>
      <c r="N37" s="205"/>
      <c r="O37" s="205"/>
    </row>
    <row r="38" spans="2:28" ht="20.100000000000001" customHeight="1" x14ac:dyDescent="0.15">
      <c r="F38" s="137"/>
      <c r="G38" s="189"/>
      <c r="H38" s="188"/>
      <c r="I38" s="188"/>
      <c r="J38" s="190"/>
      <c r="K38" s="137"/>
    </row>
    <row r="39" spans="2:28" ht="20.100000000000001" customHeight="1" x14ac:dyDescent="0.15">
      <c r="H39" s="150" t="str">
        <f>ﾀｲﾑｽｹｼﾞｭｰﾙ!L21</f>
        <v>.</v>
      </c>
      <c r="I39" s="149" t="str">
        <f>ﾀｲﾑｽｹｼﾞｭｰﾙ!N21</f>
        <v>.</v>
      </c>
      <c r="J39" s="138"/>
    </row>
    <row r="40" spans="2:28" ht="15.95" customHeight="1" x14ac:dyDescent="0.15">
      <c r="G40" s="144" t="s">
        <v>96</v>
      </c>
      <c r="H40" s="145"/>
      <c r="I40" s="145"/>
      <c r="J40" s="146"/>
    </row>
    <row r="41" spans="2:28" ht="24" customHeight="1" x14ac:dyDescent="0.15">
      <c r="G41" s="256" t="str">
        <f>ﾃﾞｰﾀﾃｰﾌﾞﾙ!C33</f>
        <v>.</v>
      </c>
      <c r="H41" s="257"/>
      <c r="I41" s="257"/>
      <c r="J41" s="258"/>
    </row>
    <row r="42" spans="2:28" ht="20.100000000000001" customHeight="1" x14ac:dyDescent="0.15">
      <c r="G42" s="92"/>
      <c r="H42" s="92"/>
      <c r="I42" s="92"/>
      <c r="J42" s="92"/>
    </row>
    <row r="43" spans="2:28" ht="20.100000000000001" customHeight="1" x14ac:dyDescent="0.15"/>
    <row r="44" spans="2:28" ht="20.100000000000001" customHeight="1" x14ac:dyDescent="0.15">
      <c r="B44" s="94" t="s">
        <v>74</v>
      </c>
      <c r="D44" t="s">
        <v>65</v>
      </c>
      <c r="H44" t="s">
        <v>66</v>
      </c>
      <c r="L44" t="s">
        <v>67</v>
      </c>
      <c r="P44" t="s">
        <v>137</v>
      </c>
    </row>
    <row r="45" spans="2:28" ht="20.100000000000001" customHeight="1" x14ac:dyDescent="0.15">
      <c r="D45" s="246" t="str">
        <f>ﾃﾞｰﾀﾃｰﾌﾞﾙ!C36</f>
        <v>.</v>
      </c>
      <c r="E45" s="267"/>
      <c r="F45" s="261"/>
      <c r="G45" s="143"/>
      <c r="H45" s="246" t="str">
        <f>ﾃﾞｰﾀﾃｰﾌﾞﾙ!C39</f>
        <v>.</v>
      </c>
      <c r="I45" s="267"/>
      <c r="J45" s="261"/>
      <c r="K45" s="92"/>
      <c r="L45" s="246" t="str">
        <f>ﾃﾞｰﾀﾃｰﾌﾞﾙ!C37</f>
        <v>.</v>
      </c>
      <c r="M45" s="247"/>
      <c r="N45" s="248"/>
      <c r="O45" s="143"/>
      <c r="P45" s="246" t="str">
        <f>ﾃﾞｰﾀﾃｰﾌﾞﾙ!C44</f>
        <v>.</v>
      </c>
      <c r="Q45" s="247"/>
      <c r="R45" s="248"/>
    </row>
    <row r="46" spans="2:28" ht="20.100000000000001" customHeight="1" x14ac:dyDescent="0.15">
      <c r="D46" s="268"/>
      <c r="E46" s="269"/>
      <c r="F46" s="270"/>
      <c r="G46" s="92" t="s">
        <v>75</v>
      </c>
      <c r="H46" s="268"/>
      <c r="I46" s="269"/>
      <c r="J46" s="270"/>
      <c r="K46" s="92"/>
      <c r="L46" s="249"/>
      <c r="M46" s="250"/>
      <c r="N46" s="251"/>
      <c r="O46" s="92" t="s">
        <v>75</v>
      </c>
      <c r="P46" s="249"/>
      <c r="Q46" s="250"/>
      <c r="R46" s="251"/>
      <c r="AB46" s="92"/>
    </row>
    <row r="47" spans="2:28" ht="20.100000000000001" customHeight="1" x14ac:dyDescent="0.15">
      <c r="D47" t="s">
        <v>69</v>
      </c>
      <c r="H47" t="s">
        <v>68</v>
      </c>
    </row>
    <row r="48" spans="2:28" ht="20.100000000000001" customHeight="1" x14ac:dyDescent="0.15">
      <c r="D48" s="246" t="str">
        <f>ﾃﾞｰﾀﾃｰﾌﾞﾙ!C43</f>
        <v>.</v>
      </c>
      <c r="E48" s="267"/>
      <c r="F48" s="261"/>
      <c r="G48" s="143"/>
      <c r="H48" s="246" t="str">
        <f>ﾃﾞｰﾀﾃｰﾌﾞﾙ!C40</f>
        <v>.</v>
      </c>
      <c r="I48" s="267"/>
      <c r="J48" s="261"/>
      <c r="K48" s="92"/>
      <c r="L48" s="154"/>
      <c r="M48" s="154"/>
      <c r="N48" s="154"/>
      <c r="O48" s="226"/>
      <c r="P48" s="154"/>
      <c r="Q48" s="154"/>
      <c r="R48" s="154"/>
    </row>
    <row r="49" spans="4:28" ht="20.100000000000001" customHeight="1" x14ac:dyDescent="0.15">
      <c r="D49" s="268"/>
      <c r="E49" s="269"/>
      <c r="F49" s="270"/>
      <c r="G49" s="92" t="s">
        <v>75</v>
      </c>
      <c r="H49" s="268"/>
      <c r="I49" s="269"/>
      <c r="J49" s="270"/>
      <c r="K49" s="92"/>
      <c r="L49" s="154"/>
      <c r="M49" s="154"/>
      <c r="N49" s="154"/>
      <c r="P49" s="154"/>
      <c r="Q49" s="154"/>
      <c r="R49" s="154"/>
      <c r="AB49" s="92"/>
    </row>
    <row r="50" spans="4:28" ht="20.100000000000001" customHeight="1" x14ac:dyDescent="0.15"/>
    <row r="51" spans="4:28" ht="20.100000000000001" customHeight="1" x14ac:dyDescent="0.15"/>
    <row r="52" spans="4:28" ht="20.100000000000001" customHeight="1" x14ac:dyDescent="0.15"/>
    <row r="53" spans="4:28" ht="20.100000000000001" customHeight="1" x14ac:dyDescent="0.15"/>
    <row r="54" spans="4:28" ht="20.100000000000001" customHeight="1" x14ac:dyDescent="0.15"/>
  </sheetData>
  <mergeCells count="18">
    <mergeCell ref="D48:F49"/>
    <mergeCell ref="H48:J49"/>
    <mergeCell ref="L45:N46"/>
    <mergeCell ref="P45:R46"/>
    <mergeCell ref="B2:J2"/>
    <mergeCell ref="G24:J24"/>
    <mergeCell ref="G41:J41"/>
    <mergeCell ref="E31:F31"/>
    <mergeCell ref="G31:H31"/>
    <mergeCell ref="K31:L31"/>
    <mergeCell ref="I31:J31"/>
    <mergeCell ref="E32:F37"/>
    <mergeCell ref="G32:H37"/>
    <mergeCell ref="L26:O26"/>
    <mergeCell ref="D45:F46"/>
    <mergeCell ref="K32:L37"/>
    <mergeCell ref="I32:J37"/>
    <mergeCell ref="H45:J46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5" zoomScale="90" zoomScaleNormal="90" workbookViewId="0">
      <selection activeCell="P22" sqref="P2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85" t="str">
        <f>ﾃﾞｰﾀﾃｰﾌﾞﾙ!C1</f>
        <v>challengecupU-11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6" ht="24" x14ac:dyDescent="0.15">
      <c r="B2" s="295">
        <f>ﾃﾞｰﾀﾃｰﾌﾞﾙ!C2</f>
        <v>45158</v>
      </c>
      <c r="C2" s="296"/>
      <c r="D2" s="296"/>
      <c r="E2" s="105" t="s">
        <v>84</v>
      </c>
      <c r="F2" s="297">
        <f>WEEKDAY(B2,1)</f>
        <v>1</v>
      </c>
      <c r="G2" s="297"/>
      <c r="H2" s="98" t="s">
        <v>85</v>
      </c>
      <c r="I2" s="1"/>
      <c r="J2" s="1"/>
      <c r="K2" s="98" t="str">
        <f>ﾃﾞｰﾀﾃｰﾌﾞﾙ!C4</f>
        <v>U-11</v>
      </c>
      <c r="L2" s="294" t="str">
        <f>ﾃﾞｰﾀﾃｰﾌﾞﾙ!C5</f>
        <v>15-5-15</v>
      </c>
      <c r="M2" s="230"/>
      <c r="N2" s="230"/>
      <c r="O2" s="230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90" t="s">
        <v>116</v>
      </c>
      <c r="D5" s="291"/>
      <c r="E5" s="292"/>
      <c r="F5" s="292"/>
      <c r="G5" s="292"/>
      <c r="H5" s="292"/>
      <c r="I5" s="293"/>
      <c r="J5" s="287" t="s">
        <v>117</v>
      </c>
      <c r="K5" s="288"/>
      <c r="L5" s="288"/>
      <c r="M5" s="288"/>
      <c r="N5" s="288"/>
      <c r="O5" s="288"/>
      <c r="P5" s="289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86" t="s">
        <v>9</v>
      </c>
      <c r="F6" s="286"/>
      <c r="G6" s="286"/>
      <c r="H6" s="75" t="s">
        <v>13</v>
      </c>
      <c r="I6" s="76" t="s">
        <v>10</v>
      </c>
      <c r="J6" s="74" t="s">
        <v>8</v>
      </c>
      <c r="K6" s="75" t="s">
        <v>13</v>
      </c>
      <c r="L6" s="286" t="s">
        <v>9</v>
      </c>
      <c r="M6" s="286"/>
      <c r="N6" s="286"/>
      <c r="O6" s="75" t="s">
        <v>13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50</v>
      </c>
      <c r="D7" s="68" t="str">
        <f>ﾃﾞｰﾀﾃｰﾌﾞﾙ!F24</f>
        <v>パルセイロ稲美FC</v>
      </c>
      <c r="E7" s="69" t="s">
        <v>110</v>
      </c>
      <c r="F7" s="70" t="s">
        <v>15</v>
      </c>
      <c r="G7" s="71" t="s">
        <v>110</v>
      </c>
      <c r="H7" s="68" t="str">
        <f>ﾃﾞｰﾀﾃｰﾌﾞﾙ!H24</f>
        <v>夢咲蹴球団</v>
      </c>
      <c r="I7" s="166" t="str">
        <f>ﾃﾞｰﾀﾃｰﾌﾞﾙ!D24</f>
        <v>SVIC　FA　B</v>
      </c>
      <c r="J7" s="67" t="s">
        <v>16</v>
      </c>
      <c r="K7" s="68" t="str">
        <f>ﾃﾞｰﾀﾃｰﾌﾞﾙ!J24</f>
        <v>スポーツクラブアスリーナ</v>
      </c>
      <c r="L7" s="69" t="s">
        <v>110</v>
      </c>
      <c r="M7" s="70" t="s">
        <v>15</v>
      </c>
      <c r="N7" s="71" t="s">
        <v>110</v>
      </c>
      <c r="O7" s="68" t="str">
        <f>ﾃﾞｰﾀﾃｰﾌﾞﾙ!L24</f>
        <v>コニーリョ中山FC</v>
      </c>
      <c r="P7" s="108" t="str">
        <f>ﾃﾞｰﾀﾃｰﾌﾞﾙ!M24</f>
        <v>SVIC　FA　A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51</v>
      </c>
      <c r="D8" s="4" t="str">
        <f>ﾃﾞｰﾀﾃｰﾌﾞﾙ!F25</f>
        <v>SVIC　FA　B</v>
      </c>
      <c r="E8" s="60" t="s">
        <v>110</v>
      </c>
      <c r="F8" s="62" t="s">
        <v>15</v>
      </c>
      <c r="G8" s="61" t="s">
        <v>110</v>
      </c>
      <c r="H8" s="4" t="str">
        <f>ﾃﾞｰﾀﾃｰﾌﾞﾙ!H25</f>
        <v>あかしあイレブン</v>
      </c>
      <c r="I8" s="166" t="str">
        <f>ﾃﾞｰﾀﾃｰﾌﾞﾙ!D25</f>
        <v>パルセイロ稲美FC</v>
      </c>
      <c r="J8" s="64" t="s">
        <v>51</v>
      </c>
      <c r="K8" s="4" t="str">
        <f>ﾃﾞｰﾀﾃｰﾌﾞﾙ!J25</f>
        <v>ボンボネーラ</v>
      </c>
      <c r="L8" s="60" t="s">
        <v>110</v>
      </c>
      <c r="M8" s="62" t="s">
        <v>15</v>
      </c>
      <c r="N8" s="61" t="s">
        <v>110</v>
      </c>
      <c r="O8" s="4" t="str">
        <f>ﾃﾞｰﾀﾃｰﾌﾞﾙ!L25</f>
        <v>香寺SC</v>
      </c>
      <c r="P8" s="108" t="str">
        <f>ﾃﾞｰﾀﾃｰﾌﾞﾙ!M25</f>
        <v>スポーツクラブアスリーナ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50</v>
      </c>
      <c r="D9" s="4" t="str">
        <f>ﾃﾞｰﾀﾃｰﾌﾞﾙ!F26</f>
        <v>パルセイロ稲美FC</v>
      </c>
      <c r="E9" s="60" t="s">
        <v>110</v>
      </c>
      <c r="F9" s="62" t="s">
        <v>15</v>
      </c>
      <c r="G9" s="61" t="s">
        <v>110</v>
      </c>
      <c r="H9" s="4" t="str">
        <f>ﾃﾞｰﾀﾃｰﾌﾞﾙ!H26</f>
        <v>旭FCジュニア</v>
      </c>
      <c r="I9" s="166" t="str">
        <f>ﾃﾞｰﾀﾃｰﾌﾞﾙ!D26</f>
        <v>あかしあイレブン</v>
      </c>
      <c r="J9" s="64" t="s">
        <v>16</v>
      </c>
      <c r="K9" s="4" t="str">
        <f>ﾃﾞｰﾀﾃｰﾌﾞﾙ!J26</f>
        <v>スポーツクラブアスリーナ</v>
      </c>
      <c r="L9" s="60" t="s">
        <v>110</v>
      </c>
      <c r="M9" s="62" t="s">
        <v>15</v>
      </c>
      <c r="N9" s="61" t="s">
        <v>110</v>
      </c>
      <c r="O9" s="4" t="str">
        <f>ﾃﾞｰﾀﾃｰﾌﾞﾙ!L26</f>
        <v>SVIC　FA　A</v>
      </c>
      <c r="P9" s="108" t="str">
        <f>ﾃﾞｰﾀﾃｰﾌﾞﾙ!M26</f>
        <v>コニーリョ中山FC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51</v>
      </c>
      <c r="D10" s="4" t="str">
        <f>ﾃﾞｰﾀﾃｰﾌﾞﾙ!F27</f>
        <v>SVIC　FA　B</v>
      </c>
      <c r="E10" s="60" t="s">
        <v>110</v>
      </c>
      <c r="F10" s="62" t="s">
        <v>15</v>
      </c>
      <c r="G10" s="61" t="s">
        <v>110</v>
      </c>
      <c r="H10" s="4" t="str">
        <f>ﾃﾞｰﾀﾃｰﾌﾞﾙ!H27</f>
        <v>香寺SC</v>
      </c>
      <c r="I10" s="166" t="str">
        <f>ﾃﾞｰﾀﾃｰﾌﾞﾙ!D27</f>
        <v>夢咲蹴球団</v>
      </c>
      <c r="J10" s="64" t="s">
        <v>51</v>
      </c>
      <c r="K10" s="4" t="str">
        <f>ﾃﾞｰﾀﾃｰﾌﾞﾙ!J27</f>
        <v>ボンボネーラ</v>
      </c>
      <c r="L10" s="60" t="s">
        <v>110</v>
      </c>
      <c r="M10" s="62" t="s">
        <v>15</v>
      </c>
      <c r="N10" s="61" t="s">
        <v>110</v>
      </c>
      <c r="O10" s="4" t="str">
        <f>ﾃﾞｰﾀﾃｰﾌﾞﾙ!L27</f>
        <v>あかしあイレブン</v>
      </c>
      <c r="P10" s="108" t="str">
        <f>ﾃﾞｰﾀﾃｰﾌﾞﾙ!M27</f>
        <v>旭FCジュニア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50</v>
      </c>
      <c r="D11" s="4" t="str">
        <f>ﾃﾞｰﾀﾃｰﾌﾞﾙ!F28</f>
        <v>夢咲蹴球団</v>
      </c>
      <c r="E11" s="60" t="s">
        <v>110</v>
      </c>
      <c r="F11" s="62" t="s">
        <v>15</v>
      </c>
      <c r="G11" s="61" t="s">
        <v>110</v>
      </c>
      <c r="H11" s="4" t="str">
        <f>ﾃﾞｰﾀﾃｰﾌﾞﾙ!H28</f>
        <v>旭FCジュニア</v>
      </c>
      <c r="I11" s="166" t="str">
        <f>ﾃﾞｰﾀﾃｰﾌﾞﾙ!D28</f>
        <v>香寺SC</v>
      </c>
      <c r="J11" s="64" t="s">
        <v>16</v>
      </c>
      <c r="K11" s="4" t="str">
        <f>ﾃﾞｰﾀﾃｰﾌﾞﾙ!J28</f>
        <v>コニーリョ中山FC</v>
      </c>
      <c r="L11" s="60" t="s">
        <v>110</v>
      </c>
      <c r="M11" s="62" t="s">
        <v>15</v>
      </c>
      <c r="N11" s="61" t="s">
        <v>110</v>
      </c>
      <c r="O11" s="4" t="str">
        <f>ﾃﾞｰﾀﾃｰﾌﾞﾙ!L28</f>
        <v>SVIC　FA　A</v>
      </c>
      <c r="P11" s="108" t="str">
        <f>ﾃﾞｰﾀﾃｰﾌﾞﾙ!M28</f>
        <v>ボンボネーラ</v>
      </c>
    </row>
    <row r="12" spans="1:16" ht="39.950000000000003" hidden="1" customHeight="1" x14ac:dyDescent="0.15">
      <c r="A12" s="59">
        <v>6</v>
      </c>
      <c r="B12" s="170">
        <v>0.55555555555555558</v>
      </c>
      <c r="C12" s="64" t="s">
        <v>51</v>
      </c>
      <c r="D12" s="4" t="str">
        <f>ﾃﾞｰﾀﾃｰﾌﾞﾙ!F29</f>
        <v>あかしあイレブン</v>
      </c>
      <c r="E12" s="60" t="s">
        <v>110</v>
      </c>
      <c r="F12" s="62" t="s">
        <v>15</v>
      </c>
      <c r="G12" s="61" t="s">
        <v>110</v>
      </c>
      <c r="H12" s="4" t="str">
        <f>ﾃﾞｰﾀﾃｰﾌﾞﾙ!H29</f>
        <v>香寺SC</v>
      </c>
      <c r="I12" s="166" t="str">
        <f>ﾃﾞｰﾀﾃｰﾌﾞﾙ!D29</f>
        <v>旭FCジュニア</v>
      </c>
      <c r="J12" s="64" t="s">
        <v>55</v>
      </c>
      <c r="K12" s="4">
        <f>ﾃﾞｰﾀﾃｰﾌﾞﾙ!J29</f>
        <v>11</v>
      </c>
      <c r="L12" s="60" t="s">
        <v>110</v>
      </c>
      <c r="M12" s="62" t="s">
        <v>15</v>
      </c>
      <c r="N12" s="61" t="s">
        <v>110</v>
      </c>
      <c r="O12" s="4">
        <f>ﾃﾞｰﾀﾃｰﾌﾞﾙ!L29</f>
        <v>12</v>
      </c>
      <c r="P12" s="108" t="str">
        <f>ﾃﾞｰﾀﾃｰﾌﾞﾙ!M29</f>
        <v>SVIC　FA　A</v>
      </c>
    </row>
    <row r="13" spans="1:16" ht="14.1" customHeight="1" x14ac:dyDescent="0.15">
      <c r="A13" s="277">
        <v>6</v>
      </c>
      <c r="B13" s="281">
        <v>0.52777777777777779</v>
      </c>
      <c r="C13" s="280" t="s">
        <v>57</v>
      </c>
      <c r="D13" s="161" t="s">
        <v>97</v>
      </c>
      <c r="E13" s="275" t="s">
        <v>110</v>
      </c>
      <c r="F13" s="273" t="s">
        <v>15</v>
      </c>
      <c r="G13" s="271" t="s">
        <v>110</v>
      </c>
      <c r="H13" s="161" t="s">
        <v>101</v>
      </c>
      <c r="I13" s="167" t="s">
        <v>99</v>
      </c>
      <c r="J13" s="280" t="s">
        <v>58</v>
      </c>
      <c r="K13" s="161" t="s">
        <v>103</v>
      </c>
      <c r="L13" s="275" t="s">
        <v>110</v>
      </c>
      <c r="M13" s="273" t="s">
        <v>15</v>
      </c>
      <c r="N13" s="271" t="s">
        <v>110</v>
      </c>
      <c r="O13" s="161" t="s">
        <v>119</v>
      </c>
      <c r="P13" s="162" t="s">
        <v>102</v>
      </c>
    </row>
    <row r="14" spans="1:16" ht="26.1" customHeight="1" x14ac:dyDescent="0.15">
      <c r="A14" s="278"/>
      <c r="B14" s="282"/>
      <c r="C14" s="278"/>
      <c r="D14" s="68" t="str">
        <f>ﾃﾞｰﾀﾃｰﾌﾞﾙ!C36</f>
        <v>.</v>
      </c>
      <c r="E14" s="283"/>
      <c r="F14" s="279"/>
      <c r="G14" s="284"/>
      <c r="H14" s="68" t="str">
        <f>ﾃﾞｰﾀﾃｰﾌﾞﾙ!C39</f>
        <v>.</v>
      </c>
      <c r="I14" s="177" t="str">
        <f>ﾃﾞｰﾀﾃｰﾌﾞﾙ!C35</f>
        <v>.</v>
      </c>
      <c r="J14" s="278"/>
      <c r="K14" s="68" t="str">
        <f>ﾃﾞｰﾀﾃｰﾌﾞﾙ!C37</f>
        <v>.</v>
      </c>
      <c r="L14" s="283"/>
      <c r="M14" s="279"/>
      <c r="N14" s="284"/>
      <c r="O14" s="178" t="str">
        <f>ﾃﾞｰﾀﾃｰﾌﾞﾙ!C44</f>
        <v>.</v>
      </c>
      <c r="P14" s="172" t="str">
        <f>ﾃﾞｰﾀﾃｰﾌﾞﾙ!C38</f>
        <v>.</v>
      </c>
    </row>
    <row r="15" spans="1:16" ht="14.1" customHeight="1" x14ac:dyDescent="0.15">
      <c r="A15" s="277">
        <v>7</v>
      </c>
      <c r="B15" s="281">
        <v>0.55555555555555558</v>
      </c>
      <c r="C15" s="280" t="s">
        <v>59</v>
      </c>
      <c r="D15" s="161" t="s">
        <v>98</v>
      </c>
      <c r="E15" s="275" t="s">
        <v>110</v>
      </c>
      <c r="F15" s="273" t="s">
        <v>15</v>
      </c>
      <c r="G15" s="271" t="s">
        <v>110</v>
      </c>
      <c r="H15" s="161" t="s">
        <v>104</v>
      </c>
      <c r="I15" s="167" t="s">
        <v>120</v>
      </c>
      <c r="J15" s="280" t="s">
        <v>59</v>
      </c>
      <c r="K15" s="161" t="s">
        <v>102</v>
      </c>
      <c r="L15" s="275" t="s">
        <v>110</v>
      </c>
      <c r="M15" s="273" t="s">
        <v>15</v>
      </c>
      <c r="N15" s="271" t="s">
        <v>110</v>
      </c>
      <c r="O15" s="161" t="s">
        <v>136</v>
      </c>
      <c r="P15" s="162" t="s">
        <v>121</v>
      </c>
    </row>
    <row r="16" spans="1:16" ht="26.1" customHeight="1" x14ac:dyDescent="0.15">
      <c r="A16" s="278"/>
      <c r="B16" s="282"/>
      <c r="C16" s="278"/>
      <c r="D16" s="68" t="str">
        <f>ﾃﾞｰﾀﾃｰﾌﾞﾙ!C35</f>
        <v>.</v>
      </c>
      <c r="E16" s="283"/>
      <c r="F16" s="279"/>
      <c r="G16" s="284"/>
      <c r="H16" s="68" t="str">
        <f>ﾃﾞｰﾀﾃｰﾌﾞﾙ!C41</f>
        <v>.</v>
      </c>
      <c r="I16" s="177"/>
      <c r="J16" s="278"/>
      <c r="K16" s="68" t="str">
        <f>ﾃﾞｰﾀﾃｰﾌﾞﾙ!C38</f>
        <v>.</v>
      </c>
      <c r="L16" s="283"/>
      <c r="M16" s="279"/>
      <c r="N16" s="284"/>
      <c r="O16" s="68" t="str">
        <f>ﾃﾞｰﾀﾃｰﾌﾞﾙ!C45</f>
        <v>.</v>
      </c>
      <c r="P16" s="172"/>
    </row>
    <row r="17" spans="1:16" ht="14.1" customHeight="1" x14ac:dyDescent="0.15">
      <c r="A17" s="277">
        <v>8</v>
      </c>
      <c r="B17" s="281">
        <v>0.58333333333333337</v>
      </c>
      <c r="C17" s="280" t="s">
        <v>58</v>
      </c>
      <c r="D17" s="161" t="s">
        <v>105</v>
      </c>
      <c r="E17" s="275" t="s">
        <v>110</v>
      </c>
      <c r="F17" s="273" t="s">
        <v>15</v>
      </c>
      <c r="G17" s="271" t="s">
        <v>110</v>
      </c>
      <c r="H17" s="161" t="s">
        <v>106</v>
      </c>
      <c r="I17" s="167" t="s">
        <v>100</v>
      </c>
      <c r="J17" s="280" t="s">
        <v>154</v>
      </c>
      <c r="K17" s="161"/>
      <c r="L17" s="275" t="s">
        <v>110</v>
      </c>
      <c r="M17" s="273" t="s">
        <v>155</v>
      </c>
      <c r="N17" s="271" t="s">
        <v>110</v>
      </c>
      <c r="O17" s="161"/>
      <c r="P17" s="162"/>
    </row>
    <row r="18" spans="1:16" ht="26.1" customHeight="1" x14ac:dyDescent="0.15">
      <c r="A18" s="278"/>
      <c r="B18" s="282"/>
      <c r="C18" s="278"/>
      <c r="D18" s="178" t="str">
        <f>ﾃﾞｰﾀﾃｰﾌﾞﾙ!C41</f>
        <v>.</v>
      </c>
      <c r="E18" s="276"/>
      <c r="F18" s="274"/>
      <c r="G18" s="272"/>
      <c r="H18" s="68" t="str">
        <f>ﾃﾞｰﾀﾃｰﾌﾞﾙ!C38</f>
        <v>.</v>
      </c>
      <c r="I18" s="176" t="str">
        <f xml:space="preserve"> ﾃﾞｰﾀﾃｰﾌﾞﾙ!C39</f>
        <v>.</v>
      </c>
      <c r="J18" s="278"/>
      <c r="K18" s="178"/>
      <c r="L18" s="276"/>
      <c r="M18" s="274"/>
      <c r="N18" s="272"/>
      <c r="O18" s="178"/>
      <c r="P18" s="173" t="str">
        <f>ﾃﾞｰﾀﾃｰﾌﾞﾙ!C40</f>
        <v>.</v>
      </c>
    </row>
    <row r="19" spans="1:16" ht="14.1" customHeight="1" x14ac:dyDescent="0.15">
      <c r="A19" s="277">
        <v>9</v>
      </c>
      <c r="B19" s="281">
        <v>0.61111111111111105</v>
      </c>
      <c r="C19" s="280" t="s">
        <v>60</v>
      </c>
      <c r="D19" s="164" t="s">
        <v>138</v>
      </c>
      <c r="E19" s="275" t="s">
        <v>110</v>
      </c>
      <c r="F19" s="273" t="s">
        <v>15</v>
      </c>
      <c r="G19" s="271" t="s">
        <v>110</v>
      </c>
      <c r="H19" s="161" t="s">
        <v>139</v>
      </c>
      <c r="I19" s="165" t="s">
        <v>122</v>
      </c>
      <c r="J19" s="280" t="s">
        <v>61</v>
      </c>
      <c r="K19" s="163" t="s">
        <v>140</v>
      </c>
      <c r="L19" s="275" t="s">
        <v>110</v>
      </c>
      <c r="M19" s="273" t="s">
        <v>15</v>
      </c>
      <c r="N19" s="271" t="s">
        <v>110</v>
      </c>
      <c r="O19" s="161" t="s">
        <v>141</v>
      </c>
      <c r="P19" s="162" t="s">
        <v>123</v>
      </c>
    </row>
    <row r="20" spans="1:16" ht="26.1" customHeight="1" thickBot="1" x14ac:dyDescent="0.2">
      <c r="A20" s="303"/>
      <c r="B20" s="302"/>
      <c r="C20" s="301"/>
      <c r="D20" s="179"/>
      <c r="E20" s="298"/>
      <c r="F20" s="299"/>
      <c r="G20" s="300"/>
      <c r="H20" s="180"/>
      <c r="I20" s="175"/>
      <c r="J20" s="301"/>
      <c r="K20" s="181"/>
      <c r="L20" s="298"/>
      <c r="M20" s="299"/>
      <c r="N20" s="300"/>
      <c r="O20" s="180"/>
      <c r="P20" s="174"/>
    </row>
    <row r="21" spans="1:16" ht="24" customHeight="1" x14ac:dyDescent="0.15">
      <c r="A21" s="277">
        <v>10</v>
      </c>
      <c r="B21" s="281">
        <v>0.63888888888888895</v>
      </c>
      <c r="C21" s="280" t="s">
        <v>156</v>
      </c>
      <c r="D21" s="164"/>
      <c r="E21" s="275" t="s">
        <v>110</v>
      </c>
      <c r="F21" s="273" t="s">
        <v>15</v>
      </c>
      <c r="G21" s="271" t="s">
        <v>110</v>
      </c>
      <c r="H21" s="161"/>
      <c r="I21" s="165" t="s">
        <v>157</v>
      </c>
      <c r="J21" s="280" t="s">
        <v>154</v>
      </c>
      <c r="K21" s="163"/>
      <c r="L21" s="275" t="s">
        <v>110</v>
      </c>
      <c r="M21" s="273" t="s">
        <v>15</v>
      </c>
      <c r="N21" s="271" t="s">
        <v>110</v>
      </c>
      <c r="O21" s="161"/>
      <c r="P21" s="162" t="s">
        <v>157</v>
      </c>
    </row>
    <row r="22" spans="1:16" ht="24" customHeight="1" thickBot="1" x14ac:dyDescent="0.2">
      <c r="A22" s="303"/>
      <c r="B22" s="302"/>
      <c r="C22" s="301"/>
      <c r="D22" s="179"/>
      <c r="E22" s="298"/>
      <c r="F22" s="299"/>
      <c r="G22" s="300"/>
      <c r="H22" s="180"/>
      <c r="I22" s="175"/>
      <c r="J22" s="301"/>
      <c r="K22" s="181"/>
      <c r="L22" s="298"/>
      <c r="M22" s="299"/>
      <c r="N22" s="300"/>
      <c r="O22" s="180"/>
      <c r="P22" s="174"/>
    </row>
    <row r="23" spans="1:16" ht="24" customHeight="1" x14ac:dyDescent="0.15">
      <c r="L23" s="154"/>
    </row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>
      <c r="B27" t="s">
        <v>115</v>
      </c>
    </row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58">
    <mergeCell ref="L17:L18"/>
    <mergeCell ref="M17:M18"/>
    <mergeCell ref="N17:N18"/>
    <mergeCell ref="B17:B18"/>
    <mergeCell ref="C17:C18"/>
    <mergeCell ref="E17:E18"/>
    <mergeCell ref="F17:F18"/>
    <mergeCell ref="G17:G18"/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9:G20"/>
    <mergeCell ref="J19:J20"/>
    <mergeCell ref="J15:J16"/>
    <mergeCell ref="J21:J22"/>
    <mergeCell ref="G21:G22"/>
    <mergeCell ref="J17:J18"/>
    <mergeCell ref="A15:A16"/>
    <mergeCell ref="A19:A20"/>
    <mergeCell ref="A21:A22"/>
    <mergeCell ref="F15:F16"/>
    <mergeCell ref="F19:F20"/>
    <mergeCell ref="F21:F22"/>
    <mergeCell ref="C15:C16"/>
    <mergeCell ref="C19:C20"/>
    <mergeCell ref="B19:B20"/>
    <mergeCell ref="B21:B22"/>
    <mergeCell ref="E21:E22"/>
    <mergeCell ref="C21:C22"/>
    <mergeCell ref="B15:B16"/>
    <mergeCell ref="E19:E20"/>
    <mergeCell ref="E15:E16"/>
    <mergeCell ref="A17:A18"/>
    <mergeCell ref="N19:N20"/>
    <mergeCell ref="N21:N22"/>
    <mergeCell ref="M19:M20"/>
    <mergeCell ref="M21:M22"/>
    <mergeCell ref="L21:L22"/>
    <mergeCell ref="L19:L20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5"/>
  <sheetViews>
    <sheetView workbookViewId="0">
      <selection activeCell="C9" sqref="C9"/>
    </sheetView>
  </sheetViews>
  <sheetFormatPr defaultRowHeight="13.5" x14ac:dyDescent="0.15"/>
  <cols>
    <col min="1" max="1" width="6.625" customWidth="1"/>
    <col min="2" max="2" width="9.62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78</v>
      </c>
      <c r="C1" s="99" t="s">
        <v>153</v>
      </c>
    </row>
    <row r="2" spans="1:14" x14ac:dyDescent="0.15">
      <c r="B2" t="s">
        <v>79</v>
      </c>
      <c r="C2" s="100">
        <v>45158</v>
      </c>
    </row>
    <row r="3" spans="1:14" x14ac:dyDescent="0.15">
      <c r="B3" t="s">
        <v>80</v>
      </c>
      <c r="C3" s="99" t="s">
        <v>124</v>
      </c>
      <c r="H3" s="195"/>
    </row>
    <row r="4" spans="1:14" x14ac:dyDescent="0.15">
      <c r="B4" t="s">
        <v>81</v>
      </c>
      <c r="C4" t="s">
        <v>125</v>
      </c>
    </row>
    <row r="5" spans="1:14" x14ac:dyDescent="0.15">
      <c r="B5" t="s">
        <v>83</v>
      </c>
      <c r="C5" s="104" t="s">
        <v>118</v>
      </c>
    </row>
    <row r="6" spans="1:14" x14ac:dyDescent="0.15">
      <c r="I6" s="99" t="s">
        <v>82</v>
      </c>
    </row>
    <row r="7" spans="1:14" x14ac:dyDescent="0.15">
      <c r="A7" s="183"/>
      <c r="C7" t="s">
        <v>64</v>
      </c>
      <c r="F7" t="s">
        <v>56</v>
      </c>
      <c r="I7" s="185"/>
      <c r="J7" s="186"/>
    </row>
    <row r="8" spans="1:14" x14ac:dyDescent="0.15">
      <c r="A8" s="184"/>
      <c r="B8" s="187">
        <v>1</v>
      </c>
      <c r="C8" s="193" t="s">
        <v>144</v>
      </c>
      <c r="D8" s="97" t="s">
        <v>145</v>
      </c>
      <c r="E8" s="135" t="s">
        <v>6</v>
      </c>
      <c r="F8" s="136">
        <f t="shared" ref="F8:F17" si="0">COUNTIF($E$24:$L$31,C8)</f>
        <v>2</v>
      </c>
      <c r="G8" s="31">
        <f>SUM(M8:N8)</f>
        <v>1</v>
      </c>
      <c r="H8" s="31"/>
      <c r="I8" s="191" t="str">
        <f>D8</f>
        <v>東播</v>
      </c>
      <c r="J8" s="199" t="str">
        <f>C8</f>
        <v>パルセイロ稲美FC</v>
      </c>
      <c r="M8">
        <f t="shared" ref="M8:M17" si="1">COUNTIF($D$24:$D$31,C8)</f>
        <v>1</v>
      </c>
      <c r="N8">
        <f t="shared" ref="N8:N17" si="2">COUNTIF($M$24:$M$31,C8)</f>
        <v>0</v>
      </c>
    </row>
    <row r="9" spans="1:14" x14ac:dyDescent="0.15">
      <c r="A9" s="184"/>
      <c r="B9" s="187">
        <v>2</v>
      </c>
      <c r="C9" s="193" t="s">
        <v>126</v>
      </c>
      <c r="D9" s="97" t="s">
        <v>146</v>
      </c>
      <c r="E9" s="135" t="s">
        <v>6</v>
      </c>
      <c r="F9" s="136">
        <f t="shared" si="0"/>
        <v>2</v>
      </c>
      <c r="G9" s="31">
        <f t="shared" ref="G9:G19" si="3">SUM(M9:N9)</f>
        <v>1</v>
      </c>
      <c r="H9" s="40"/>
      <c r="I9" s="191" t="str">
        <f t="shared" ref="I9:I19" si="4">D9</f>
        <v>姫路</v>
      </c>
      <c r="J9" s="199" t="str">
        <f t="shared" ref="J9:J19" si="5">C9</f>
        <v>夢咲蹴球団</v>
      </c>
      <c r="M9">
        <f t="shared" si="1"/>
        <v>1</v>
      </c>
      <c r="N9">
        <f t="shared" si="2"/>
        <v>0</v>
      </c>
    </row>
    <row r="10" spans="1:14" x14ac:dyDescent="0.15">
      <c r="A10" s="184"/>
      <c r="B10" s="187">
        <v>3</v>
      </c>
      <c r="C10" s="193" t="s">
        <v>112</v>
      </c>
      <c r="D10" s="97" t="s">
        <v>147</v>
      </c>
      <c r="E10" s="135" t="s">
        <v>6</v>
      </c>
      <c r="F10" s="136">
        <f t="shared" si="0"/>
        <v>2</v>
      </c>
      <c r="G10" s="31">
        <f t="shared" si="3"/>
        <v>2</v>
      </c>
      <c r="H10" s="40"/>
      <c r="I10" s="191" t="str">
        <f t="shared" si="4"/>
        <v>北播磨</v>
      </c>
      <c r="J10" s="199" t="str">
        <f t="shared" si="5"/>
        <v>旭FCジュニア</v>
      </c>
      <c r="M10">
        <f t="shared" si="1"/>
        <v>1</v>
      </c>
      <c r="N10">
        <f t="shared" si="2"/>
        <v>1</v>
      </c>
    </row>
    <row r="11" spans="1:14" x14ac:dyDescent="0.15">
      <c r="A11" s="184"/>
      <c r="B11" s="187">
        <v>4</v>
      </c>
      <c r="C11" s="193" t="s">
        <v>127</v>
      </c>
      <c r="D11" s="97" t="s">
        <v>148</v>
      </c>
      <c r="E11" s="135" t="s">
        <v>12</v>
      </c>
      <c r="F11" s="136">
        <f t="shared" si="0"/>
        <v>2</v>
      </c>
      <c r="G11" s="31">
        <f t="shared" si="3"/>
        <v>1</v>
      </c>
      <c r="H11" s="40"/>
      <c r="I11" s="191" t="str">
        <f t="shared" si="4"/>
        <v>大阪</v>
      </c>
      <c r="J11" s="199" t="str">
        <f t="shared" si="5"/>
        <v>スポーツクラブアスリーナ</v>
      </c>
      <c r="M11">
        <f t="shared" si="1"/>
        <v>0</v>
      </c>
      <c r="N11">
        <f t="shared" si="2"/>
        <v>1</v>
      </c>
    </row>
    <row r="12" spans="1:14" x14ac:dyDescent="0.15">
      <c r="A12" s="184"/>
      <c r="B12" s="187">
        <v>5</v>
      </c>
      <c r="C12" s="193" t="s">
        <v>128</v>
      </c>
      <c r="D12" s="97" t="s">
        <v>149</v>
      </c>
      <c r="E12" s="135" t="s">
        <v>12</v>
      </c>
      <c r="F12" s="136">
        <f t="shared" si="0"/>
        <v>2</v>
      </c>
      <c r="G12" s="31">
        <f t="shared" si="3"/>
        <v>1</v>
      </c>
      <c r="H12" s="40"/>
      <c r="I12" s="191" t="str">
        <f t="shared" si="4"/>
        <v>北摂</v>
      </c>
      <c r="J12" s="199" t="str">
        <f t="shared" si="5"/>
        <v>コニーリョ中山FC</v>
      </c>
      <c r="M12">
        <f t="shared" si="1"/>
        <v>0</v>
      </c>
      <c r="N12">
        <f t="shared" si="2"/>
        <v>1</v>
      </c>
    </row>
    <row r="13" spans="1:14" x14ac:dyDescent="0.15">
      <c r="A13" s="184"/>
      <c r="B13" s="187">
        <v>6</v>
      </c>
      <c r="C13" s="193" t="s">
        <v>132</v>
      </c>
      <c r="D13" s="97" t="s">
        <v>150</v>
      </c>
      <c r="E13" s="135" t="s">
        <v>12</v>
      </c>
      <c r="F13" s="136">
        <f t="shared" si="0"/>
        <v>2</v>
      </c>
      <c r="G13" s="31">
        <f t="shared" si="3"/>
        <v>2</v>
      </c>
      <c r="H13" s="31"/>
      <c r="I13" s="191" t="str">
        <f t="shared" si="4"/>
        <v>神戸</v>
      </c>
      <c r="J13" s="199" t="str">
        <f t="shared" si="5"/>
        <v>SVIC　FA　A</v>
      </c>
      <c r="M13">
        <f t="shared" si="1"/>
        <v>0</v>
      </c>
      <c r="N13">
        <f t="shared" si="2"/>
        <v>2</v>
      </c>
    </row>
    <row r="14" spans="1:14" x14ac:dyDescent="0.15">
      <c r="A14" s="184"/>
      <c r="B14" s="187">
        <v>7</v>
      </c>
      <c r="C14" s="193" t="s">
        <v>133</v>
      </c>
      <c r="D14" s="97" t="s">
        <v>150</v>
      </c>
      <c r="E14" s="135" t="s">
        <v>5</v>
      </c>
      <c r="F14" s="136">
        <f t="shared" si="0"/>
        <v>2</v>
      </c>
      <c r="G14" s="31">
        <f t="shared" si="3"/>
        <v>1</v>
      </c>
      <c r="H14" s="40"/>
      <c r="I14" s="191" t="str">
        <f t="shared" si="4"/>
        <v>神戸</v>
      </c>
      <c r="J14" s="199" t="str">
        <f t="shared" si="5"/>
        <v>SVIC　FA　B</v>
      </c>
      <c r="M14">
        <f t="shared" si="1"/>
        <v>1</v>
      </c>
      <c r="N14">
        <f t="shared" si="2"/>
        <v>0</v>
      </c>
    </row>
    <row r="15" spans="1:14" x14ac:dyDescent="0.15">
      <c r="A15" s="184"/>
      <c r="B15" s="187">
        <v>8</v>
      </c>
      <c r="C15" s="193" t="s">
        <v>129</v>
      </c>
      <c r="D15" s="97" t="s">
        <v>151</v>
      </c>
      <c r="E15" s="135" t="s">
        <v>5</v>
      </c>
      <c r="F15" s="136">
        <f t="shared" si="0"/>
        <v>3</v>
      </c>
      <c r="G15" s="31">
        <f t="shared" si="3"/>
        <v>1</v>
      </c>
      <c r="H15" s="31"/>
      <c r="I15" s="191" t="str">
        <f t="shared" si="4"/>
        <v>丹有</v>
      </c>
      <c r="J15" s="199" t="str">
        <f t="shared" si="5"/>
        <v>あかしあイレブン</v>
      </c>
      <c r="M15">
        <f t="shared" si="1"/>
        <v>1</v>
      </c>
      <c r="N15">
        <f t="shared" si="2"/>
        <v>0</v>
      </c>
    </row>
    <row r="16" spans="1:14" x14ac:dyDescent="0.15">
      <c r="A16" s="184"/>
      <c r="B16" s="187">
        <v>9</v>
      </c>
      <c r="C16" s="193" t="s">
        <v>130</v>
      </c>
      <c r="D16" s="97" t="s">
        <v>146</v>
      </c>
      <c r="E16" s="135" t="s">
        <v>5</v>
      </c>
      <c r="F16" s="136">
        <f t="shared" si="0"/>
        <v>3</v>
      </c>
      <c r="G16" s="31">
        <f t="shared" si="3"/>
        <v>1</v>
      </c>
      <c r="H16" s="31"/>
      <c r="I16" s="191" t="str">
        <f t="shared" si="4"/>
        <v>姫路</v>
      </c>
      <c r="J16" s="199" t="str">
        <f t="shared" si="5"/>
        <v>香寺SC</v>
      </c>
      <c r="M16">
        <f t="shared" si="1"/>
        <v>1</v>
      </c>
      <c r="N16">
        <f t="shared" si="2"/>
        <v>0</v>
      </c>
    </row>
    <row r="17" spans="1:14" x14ac:dyDescent="0.15">
      <c r="A17" s="184"/>
      <c r="B17" s="31">
        <v>10</v>
      </c>
      <c r="C17" s="193" t="s">
        <v>131</v>
      </c>
      <c r="D17" s="97" t="s">
        <v>152</v>
      </c>
      <c r="E17" s="135" t="s">
        <v>55</v>
      </c>
      <c r="F17" s="136">
        <f t="shared" si="0"/>
        <v>2</v>
      </c>
      <c r="G17" s="31">
        <f t="shared" si="3"/>
        <v>1</v>
      </c>
      <c r="H17" s="31"/>
      <c r="I17" s="191" t="str">
        <f t="shared" si="4"/>
        <v>岡山</v>
      </c>
      <c r="J17" s="199" t="str">
        <f t="shared" si="5"/>
        <v>ボンボネーラ</v>
      </c>
      <c r="M17">
        <f t="shared" si="1"/>
        <v>0</v>
      </c>
      <c r="N17">
        <f t="shared" si="2"/>
        <v>1</v>
      </c>
    </row>
    <row r="18" spans="1:14" hidden="1" x14ac:dyDescent="0.15">
      <c r="A18" s="184"/>
      <c r="B18" s="31">
        <v>11</v>
      </c>
      <c r="C18" s="193">
        <v>11</v>
      </c>
      <c r="D18" s="97"/>
      <c r="E18" s="135" t="s">
        <v>55</v>
      </c>
      <c r="F18" s="136">
        <f t="shared" ref="F18:F19" si="6">COUNTIF($E$24:$L$31,C18)</f>
        <v>1</v>
      </c>
      <c r="G18" s="31">
        <f t="shared" si="3"/>
        <v>0</v>
      </c>
      <c r="H18" s="31"/>
      <c r="I18" s="191">
        <f t="shared" si="4"/>
        <v>0</v>
      </c>
      <c r="J18" s="199">
        <f t="shared" si="5"/>
        <v>11</v>
      </c>
      <c r="M18">
        <f t="shared" ref="M18:M19" si="7">COUNTIF($D$24:$D$31,C18)</f>
        <v>0</v>
      </c>
      <c r="N18">
        <f t="shared" ref="N18" si="8">COUNTIF($M$24:$M$31,C18)</f>
        <v>0</v>
      </c>
    </row>
    <row r="19" spans="1:14" hidden="1" x14ac:dyDescent="0.15">
      <c r="A19" s="184"/>
      <c r="B19" s="31">
        <v>12</v>
      </c>
      <c r="C19" s="193">
        <v>12</v>
      </c>
      <c r="D19" s="97"/>
      <c r="E19" s="135" t="s">
        <v>55</v>
      </c>
      <c r="F19" s="136">
        <f t="shared" si="6"/>
        <v>1</v>
      </c>
      <c r="G19" s="31">
        <f t="shared" si="3"/>
        <v>0</v>
      </c>
      <c r="H19" s="31"/>
      <c r="I19" s="191">
        <f t="shared" si="4"/>
        <v>0</v>
      </c>
      <c r="J19" s="199">
        <f t="shared" si="5"/>
        <v>12</v>
      </c>
      <c r="M19">
        <f t="shared" si="7"/>
        <v>0</v>
      </c>
      <c r="N19">
        <f>COUNTIF($M$24:$M$31,C19)</f>
        <v>0</v>
      </c>
    </row>
    <row r="20" spans="1:14" x14ac:dyDescent="0.15">
      <c r="A20" s="183"/>
      <c r="J20" s="195"/>
    </row>
    <row r="23" spans="1:14" x14ac:dyDescent="0.15">
      <c r="D23" t="s">
        <v>86</v>
      </c>
      <c r="F23" t="s">
        <v>87</v>
      </c>
      <c r="J23" t="s">
        <v>88</v>
      </c>
      <c r="M23" t="s">
        <v>86</v>
      </c>
    </row>
    <row r="24" spans="1:14" x14ac:dyDescent="0.15">
      <c r="D24" t="str">
        <f>C14</f>
        <v>SVIC　FA　B</v>
      </c>
      <c r="E24" s="58" t="s">
        <v>6</v>
      </c>
      <c r="F24" t="str">
        <f>C8</f>
        <v>パルセイロ稲美FC</v>
      </c>
      <c r="H24" t="str">
        <f>C9</f>
        <v>夢咲蹴球団</v>
      </c>
      <c r="I24" s="58" t="s">
        <v>12</v>
      </c>
      <c r="J24" t="str">
        <f>C11</f>
        <v>スポーツクラブアスリーナ</v>
      </c>
      <c r="L24" t="str">
        <f>C12</f>
        <v>コニーリョ中山FC</v>
      </c>
      <c r="M24" t="str">
        <f>C13</f>
        <v>SVIC　FA　A</v>
      </c>
    </row>
    <row r="25" spans="1:14" x14ac:dyDescent="0.15">
      <c r="D25" t="str">
        <f>C8</f>
        <v>パルセイロ稲美FC</v>
      </c>
      <c r="E25" s="58" t="s">
        <v>5</v>
      </c>
      <c r="F25" t="str">
        <f>C14</f>
        <v>SVIC　FA　B</v>
      </c>
      <c r="H25" t="str">
        <f>C15</f>
        <v>あかしあイレブン</v>
      </c>
      <c r="I25" s="58" t="s">
        <v>55</v>
      </c>
      <c r="J25" t="str">
        <f>C17</f>
        <v>ボンボネーラ</v>
      </c>
      <c r="L25" t="str">
        <f>C16</f>
        <v>香寺SC</v>
      </c>
      <c r="M25" t="str">
        <f>C11</f>
        <v>スポーツクラブアスリーナ</v>
      </c>
    </row>
    <row r="26" spans="1:14" x14ac:dyDescent="0.15">
      <c r="D26" t="str">
        <f>C15</f>
        <v>あかしあイレブン</v>
      </c>
      <c r="E26" s="58" t="s">
        <v>6</v>
      </c>
      <c r="F26" t="str">
        <f>C8</f>
        <v>パルセイロ稲美FC</v>
      </c>
      <c r="H26" t="str">
        <f>C10</f>
        <v>旭FCジュニア</v>
      </c>
      <c r="I26" s="58" t="s">
        <v>12</v>
      </c>
      <c r="J26" t="str">
        <f>C11</f>
        <v>スポーツクラブアスリーナ</v>
      </c>
      <c r="L26" t="str">
        <f>C13</f>
        <v>SVIC　FA　A</v>
      </c>
      <c r="M26" t="str">
        <f>C12</f>
        <v>コニーリョ中山FC</v>
      </c>
    </row>
    <row r="27" spans="1:14" x14ac:dyDescent="0.15">
      <c r="D27" t="str">
        <f>C9</f>
        <v>夢咲蹴球団</v>
      </c>
      <c r="E27" s="58" t="s">
        <v>5</v>
      </c>
      <c r="F27" t="str">
        <f>C14</f>
        <v>SVIC　FA　B</v>
      </c>
      <c r="H27" t="str">
        <f>C16</f>
        <v>香寺SC</v>
      </c>
      <c r="I27" s="58" t="s">
        <v>55</v>
      </c>
      <c r="J27" t="str">
        <f>C17</f>
        <v>ボンボネーラ</v>
      </c>
      <c r="L27" t="str">
        <f>C15</f>
        <v>あかしあイレブン</v>
      </c>
      <c r="M27" t="str">
        <f>C10</f>
        <v>旭FCジュニア</v>
      </c>
    </row>
    <row r="28" spans="1:14" x14ac:dyDescent="0.15">
      <c r="D28" t="str">
        <f>C16</f>
        <v>香寺SC</v>
      </c>
      <c r="E28" s="58" t="s">
        <v>6</v>
      </c>
      <c r="F28" t="str">
        <f>C9</f>
        <v>夢咲蹴球団</v>
      </c>
      <c r="H28" t="str">
        <f>C10</f>
        <v>旭FCジュニア</v>
      </c>
      <c r="I28" s="58" t="s">
        <v>12</v>
      </c>
      <c r="J28" t="str">
        <f>C12</f>
        <v>コニーリョ中山FC</v>
      </c>
      <c r="L28" t="str">
        <f>C13</f>
        <v>SVIC　FA　A</v>
      </c>
      <c r="M28" t="str">
        <f>C17</f>
        <v>ボンボネーラ</v>
      </c>
    </row>
    <row r="29" spans="1:14" hidden="1" x14ac:dyDescent="0.15">
      <c r="D29" t="str">
        <f>C10</f>
        <v>旭FCジュニア</v>
      </c>
      <c r="E29" s="58" t="s">
        <v>5</v>
      </c>
      <c r="F29" t="str">
        <f>C15</f>
        <v>あかしあイレブン</v>
      </c>
      <c r="H29" t="str">
        <f>C16</f>
        <v>香寺SC</v>
      </c>
      <c r="I29" s="58" t="s">
        <v>55</v>
      </c>
      <c r="J29">
        <f>C18</f>
        <v>11</v>
      </c>
      <c r="L29">
        <f>C19</f>
        <v>12</v>
      </c>
      <c r="M29" t="str">
        <f>C13</f>
        <v>SVIC　FA　A</v>
      </c>
    </row>
    <row r="31" spans="1:14" x14ac:dyDescent="0.15">
      <c r="B31" s="156" t="s">
        <v>107</v>
      </c>
      <c r="C31" s="156" t="s">
        <v>110</v>
      </c>
    </row>
    <row r="32" spans="1:14" x14ac:dyDescent="0.15">
      <c r="B32" s="156" t="s">
        <v>108</v>
      </c>
      <c r="C32" s="156" t="s">
        <v>110</v>
      </c>
    </row>
    <row r="33" spans="1:3" x14ac:dyDescent="0.15">
      <c r="B33" s="156" t="s">
        <v>109</v>
      </c>
      <c r="C33" s="156" t="s">
        <v>110</v>
      </c>
    </row>
    <row r="35" spans="1:3" x14ac:dyDescent="0.15">
      <c r="A35" s="158" t="s">
        <v>6</v>
      </c>
      <c r="B35" s="157">
        <v>1</v>
      </c>
      <c r="C35" s="157" t="s">
        <v>110</v>
      </c>
    </row>
    <row r="36" spans="1:3" x14ac:dyDescent="0.15">
      <c r="A36" s="158" t="s">
        <v>6</v>
      </c>
      <c r="B36" s="159">
        <v>2</v>
      </c>
      <c r="C36" s="157" t="s">
        <v>110</v>
      </c>
    </row>
    <row r="37" spans="1:3" x14ac:dyDescent="0.15">
      <c r="A37" s="158" t="s">
        <v>6</v>
      </c>
      <c r="B37" s="159">
        <v>3</v>
      </c>
      <c r="C37" s="157" t="s">
        <v>110</v>
      </c>
    </row>
    <row r="38" spans="1:3" x14ac:dyDescent="0.15">
      <c r="A38" s="160" t="s">
        <v>12</v>
      </c>
      <c r="B38" s="155">
        <v>1</v>
      </c>
      <c r="C38" s="156" t="s">
        <v>110</v>
      </c>
    </row>
    <row r="39" spans="1:3" x14ac:dyDescent="0.15">
      <c r="A39" s="160" t="s">
        <v>12</v>
      </c>
      <c r="B39" s="155">
        <v>2</v>
      </c>
      <c r="C39" s="156" t="s">
        <v>110</v>
      </c>
    </row>
    <row r="40" spans="1:3" x14ac:dyDescent="0.15">
      <c r="A40" s="160" t="s">
        <v>12</v>
      </c>
      <c r="B40" s="155">
        <v>3</v>
      </c>
      <c r="C40" s="156" t="s">
        <v>110</v>
      </c>
    </row>
    <row r="41" spans="1:3" x14ac:dyDescent="0.15">
      <c r="A41" s="158" t="s">
        <v>5</v>
      </c>
      <c r="B41" s="159">
        <v>1</v>
      </c>
      <c r="C41" s="157" t="s">
        <v>110</v>
      </c>
    </row>
    <row r="42" spans="1:3" x14ac:dyDescent="0.15">
      <c r="A42" s="158" t="s">
        <v>5</v>
      </c>
      <c r="B42" s="159">
        <v>2</v>
      </c>
      <c r="C42" s="157" t="s">
        <v>110</v>
      </c>
    </row>
    <row r="43" spans="1:3" x14ac:dyDescent="0.15">
      <c r="A43" s="158" t="s">
        <v>5</v>
      </c>
      <c r="B43" s="159">
        <v>3</v>
      </c>
      <c r="C43" s="157" t="s">
        <v>110</v>
      </c>
    </row>
    <row r="44" spans="1:3" x14ac:dyDescent="0.15">
      <c r="A44" s="158" t="s">
        <v>5</v>
      </c>
      <c r="B44" s="159">
        <v>4</v>
      </c>
      <c r="C44" s="157" t="s">
        <v>110</v>
      </c>
    </row>
    <row r="45" spans="1:3" x14ac:dyDescent="0.15">
      <c r="A45" s="222" t="s">
        <v>135</v>
      </c>
      <c r="B45" s="155"/>
      <c r="C45" s="157" t="s">
        <v>110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819059078655</cp:lastModifiedBy>
  <cp:lastPrinted>2021-08-31T13:27:25Z</cp:lastPrinted>
  <dcterms:created xsi:type="dcterms:W3CDTF">2006-09-16T05:46:34Z</dcterms:created>
  <dcterms:modified xsi:type="dcterms:W3CDTF">2023-08-08T14:21:50Z</dcterms:modified>
</cp:coreProperties>
</file>